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/>
  <xr:revisionPtr revIDLastSave="0" documentId="13_ncr:1_{81C6A2D6-436D-4D99-A75E-0BB1F2F6526A}" xr6:coauthVersionLast="45" xr6:coauthVersionMax="45" xr10:uidLastSave="{00000000-0000-0000-0000-000000000000}"/>
  <bookViews>
    <workbookView xWindow="-108" yWindow="-108" windowWidth="23256" windowHeight="12576" tabRatio="805" firstSheet="1" activeTab="2" xr2:uid="{00000000-000D-0000-FFFF-FFFF00000000}"/>
  </bookViews>
  <sheets>
    <sheet name="Template" sheetId="2" state="hidden" r:id="rId1"/>
    <sheet name="Input page" sheetId="14" r:id="rId2"/>
    <sheet name="Sensitivity and scenario analy" sheetId="15" r:id="rId3"/>
    <sheet name="Summary Output" sheetId="13" r:id="rId4"/>
    <sheet name="Assumptions" sheetId="12" r:id="rId5"/>
    <sheet name="Annual Sales" sheetId="4" r:id="rId6"/>
    <sheet name="Annual Expenses" sheetId="5" r:id="rId7"/>
    <sheet name="Tax Schedule" sheetId="9" r:id="rId8"/>
    <sheet name="Income Statement" sheetId="6" r:id="rId9"/>
    <sheet name="Cash Flow Statement" sheetId="8" r:id="rId10"/>
    <sheet name="Balance Sheet" sheetId="7" r:id="rId11"/>
    <sheet name="Imp Fin Parameters" sheetId="10" r:id="rId12"/>
    <sheet name="Notes" sheetId="11" state="hidden" r:id="rId13"/>
    <sheet name="Scenario calculation" sheetId="17" state="hidden" r:id="rId1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2" i="17" l="1"/>
  <c r="C62" i="14" l="1"/>
  <c r="I1015" i="15"/>
  <c r="J1015" i="15" s="1"/>
  <c r="I1016" i="15"/>
  <c r="J1016" i="15" s="1"/>
  <c r="I1017" i="15"/>
  <c r="J1017" i="15" s="1"/>
  <c r="I1018" i="15"/>
  <c r="J1018" i="15" s="1"/>
  <c r="I1019" i="15"/>
  <c r="J1019" i="15" s="1"/>
  <c r="I1020" i="15"/>
  <c r="J1020" i="15" s="1"/>
  <c r="I1021" i="15"/>
  <c r="J1021" i="15" s="1"/>
  <c r="I1022" i="15"/>
  <c r="J1022" i="15" s="1"/>
  <c r="I1023" i="15"/>
  <c r="J1023" i="15" s="1"/>
  <c r="I1024" i="15"/>
  <c r="J1024" i="15" s="1"/>
  <c r="I1025" i="15"/>
  <c r="J1025" i="15" s="1"/>
  <c r="I1026" i="15"/>
  <c r="J1026" i="15" s="1"/>
  <c r="I1027" i="15"/>
  <c r="J1027" i="15" s="1"/>
  <c r="I1028" i="15"/>
  <c r="J1028" i="15" s="1"/>
  <c r="I1029" i="15"/>
  <c r="J1029" i="15" s="1"/>
  <c r="I1030" i="15"/>
  <c r="J1030" i="15" s="1"/>
  <c r="I1031" i="15"/>
  <c r="J1031" i="15" s="1"/>
  <c r="I1032" i="15"/>
  <c r="J1032" i="15" s="1"/>
  <c r="I1033" i="15"/>
  <c r="J1033" i="15" s="1"/>
  <c r="I1034" i="15"/>
  <c r="J1034" i="15" s="1"/>
  <c r="I1035" i="15"/>
  <c r="J1035" i="15" s="1"/>
  <c r="I1036" i="15"/>
  <c r="J1036" i="15" s="1"/>
  <c r="I1037" i="15"/>
  <c r="J1037" i="15" s="1"/>
  <c r="I1038" i="15"/>
  <c r="J1038" i="15" s="1"/>
  <c r="I1039" i="15"/>
  <c r="J1039" i="15" s="1"/>
  <c r="I1040" i="15"/>
  <c r="J1040" i="15" s="1"/>
  <c r="I1041" i="15"/>
  <c r="J1041" i="15" s="1"/>
  <c r="I1042" i="15"/>
  <c r="J1042" i="15" s="1"/>
  <c r="I1043" i="15"/>
  <c r="J1043" i="15" s="1"/>
  <c r="I1044" i="15"/>
  <c r="J1044" i="15" s="1"/>
  <c r="I1045" i="15"/>
  <c r="J1045" i="15" s="1"/>
  <c r="I1046" i="15"/>
  <c r="J1046" i="15" s="1"/>
  <c r="I1047" i="15"/>
  <c r="J1047" i="15" s="1"/>
  <c r="I1048" i="15"/>
  <c r="J1048" i="15" s="1"/>
  <c r="I1049" i="15"/>
  <c r="J1049" i="15" s="1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M488" i="17"/>
  <c r="G488" i="17"/>
  <c r="C72" i="17"/>
  <c r="C72" i="14"/>
  <c r="D34" i="13"/>
  <c r="D35" i="13"/>
  <c r="D36" i="13"/>
  <c r="D32" i="13"/>
  <c r="D28" i="13"/>
  <c r="D29" i="13"/>
  <c r="E29" i="13"/>
  <c r="F29" i="13"/>
  <c r="G29" i="13"/>
  <c r="H29" i="13"/>
  <c r="I29" i="13"/>
  <c r="J29" i="13"/>
  <c r="K29" i="13"/>
  <c r="L29" i="13"/>
  <c r="M29" i="13"/>
  <c r="N29" i="13"/>
  <c r="A27" i="13"/>
  <c r="A28" i="13"/>
  <c r="A29" i="13"/>
  <c r="A31" i="13"/>
  <c r="A32" i="13"/>
  <c r="A33" i="13"/>
  <c r="A34" i="13"/>
  <c r="A35" i="13"/>
  <c r="A36" i="13"/>
  <c r="A37" i="13"/>
  <c r="A26" i="13"/>
  <c r="B50" i="12"/>
  <c r="D62" i="17" l="1"/>
  <c r="O27" i="15"/>
  <c r="G27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D65" i="17"/>
  <c r="H123" i="17" l="1"/>
  <c r="I123" i="17"/>
  <c r="J123" i="17"/>
  <c r="K123" i="17"/>
  <c r="L123" i="17"/>
  <c r="M123" i="17"/>
  <c r="G123" i="17"/>
  <c r="G253" i="17" s="1"/>
  <c r="F123" i="17"/>
  <c r="F253" i="17" s="1"/>
  <c r="E123" i="17"/>
  <c r="E157" i="17" s="1"/>
  <c r="D123" i="17"/>
  <c r="D157" i="17" s="1"/>
  <c r="C464" i="17"/>
  <c r="C463" i="17"/>
  <c r="A461" i="17"/>
  <c r="C460" i="17"/>
  <c r="A460" i="17"/>
  <c r="A458" i="17"/>
  <c r="C447" i="17"/>
  <c r="C450" i="17" s="1"/>
  <c r="A447" i="17"/>
  <c r="C441" i="17"/>
  <c r="M439" i="17"/>
  <c r="L439" i="17"/>
  <c r="K439" i="17"/>
  <c r="J439" i="17"/>
  <c r="I439" i="17"/>
  <c r="H439" i="17"/>
  <c r="G439" i="17"/>
  <c r="F439" i="17"/>
  <c r="E439" i="17"/>
  <c r="D439" i="17"/>
  <c r="C439" i="17"/>
  <c r="D431" i="17"/>
  <c r="E431" i="17" s="1"/>
  <c r="D430" i="17"/>
  <c r="E430" i="17" s="1"/>
  <c r="D429" i="17"/>
  <c r="E429" i="17" s="1"/>
  <c r="A419" i="17"/>
  <c r="C409" i="17"/>
  <c r="C408" i="17"/>
  <c r="C407" i="17"/>
  <c r="C406" i="17"/>
  <c r="C405" i="17"/>
  <c r="C404" i="17"/>
  <c r="C403" i="17"/>
  <c r="C402" i="17"/>
  <c r="C401" i="17"/>
  <c r="C400" i="17"/>
  <c r="C396" i="17"/>
  <c r="C395" i="17"/>
  <c r="C394" i="17"/>
  <c r="C393" i="17"/>
  <c r="C392" i="17"/>
  <c r="C391" i="17"/>
  <c r="C390" i="17"/>
  <c r="C389" i="17"/>
  <c r="C388" i="17"/>
  <c r="C387" i="17"/>
  <c r="C386" i="17"/>
  <c r="C369" i="17"/>
  <c r="C364" i="17"/>
  <c r="C355" i="17"/>
  <c r="C339" i="17"/>
  <c r="M338" i="17"/>
  <c r="L338" i="17"/>
  <c r="K338" i="17"/>
  <c r="J338" i="17"/>
  <c r="I338" i="17"/>
  <c r="H338" i="17"/>
  <c r="G338" i="17"/>
  <c r="F338" i="17"/>
  <c r="E338" i="17"/>
  <c r="D338" i="17"/>
  <c r="C338" i="17"/>
  <c r="C354" i="17" s="1"/>
  <c r="D354" i="17" s="1"/>
  <c r="M337" i="17"/>
  <c r="L337" i="17"/>
  <c r="K337" i="17"/>
  <c r="J337" i="17"/>
  <c r="I337" i="17"/>
  <c r="H337" i="17"/>
  <c r="G337" i="17"/>
  <c r="F337" i="17"/>
  <c r="E337" i="17"/>
  <c r="D337" i="17"/>
  <c r="C337" i="17"/>
  <c r="M336" i="17"/>
  <c r="L336" i="17"/>
  <c r="K336" i="17"/>
  <c r="J336" i="17"/>
  <c r="I336" i="17"/>
  <c r="H336" i="17"/>
  <c r="G336" i="17"/>
  <c r="F336" i="17"/>
  <c r="E336" i="17"/>
  <c r="D336" i="17"/>
  <c r="M335" i="17"/>
  <c r="L335" i="17"/>
  <c r="K335" i="17"/>
  <c r="J335" i="17"/>
  <c r="I335" i="17"/>
  <c r="H335" i="17"/>
  <c r="G335" i="17"/>
  <c r="F335" i="17"/>
  <c r="E335" i="17"/>
  <c r="D335" i="17"/>
  <c r="C335" i="17"/>
  <c r="M330" i="17"/>
  <c r="L330" i="17"/>
  <c r="K330" i="17"/>
  <c r="J330" i="17"/>
  <c r="I330" i="17"/>
  <c r="H330" i="17"/>
  <c r="G330" i="17"/>
  <c r="F330" i="17"/>
  <c r="E330" i="17"/>
  <c r="D330" i="17"/>
  <c r="C330" i="17"/>
  <c r="C368" i="17" s="1"/>
  <c r="M329" i="17"/>
  <c r="L329" i="17"/>
  <c r="K329" i="17"/>
  <c r="K331" i="17" s="1"/>
  <c r="J329" i="17"/>
  <c r="I329" i="17"/>
  <c r="H329" i="17"/>
  <c r="G329" i="17"/>
  <c r="F329" i="17"/>
  <c r="E329" i="17"/>
  <c r="E331" i="17" s="1"/>
  <c r="D329" i="17"/>
  <c r="C329" i="17"/>
  <c r="C363" i="17" s="1"/>
  <c r="C326" i="17"/>
  <c r="C325" i="17"/>
  <c r="C324" i="17"/>
  <c r="G320" i="17"/>
  <c r="F320" i="17"/>
  <c r="E320" i="17"/>
  <c r="D320" i="17"/>
  <c r="C320" i="17"/>
  <c r="C358" i="17" s="1"/>
  <c r="G319" i="17"/>
  <c r="F319" i="17"/>
  <c r="E319" i="17"/>
  <c r="D319" i="17"/>
  <c r="C319" i="17"/>
  <c r="C357" i="17" s="1"/>
  <c r="G318" i="17"/>
  <c r="F318" i="17"/>
  <c r="F440" i="17" s="1"/>
  <c r="E318" i="17"/>
  <c r="E440" i="17" s="1"/>
  <c r="E305" i="17"/>
  <c r="F305" i="17" s="1"/>
  <c r="G305" i="17" s="1"/>
  <c r="H305" i="17" s="1"/>
  <c r="I305" i="17" s="1"/>
  <c r="J305" i="17" s="1"/>
  <c r="K305" i="17" s="1"/>
  <c r="L305" i="17" s="1"/>
  <c r="M305" i="17" s="1"/>
  <c r="M290" i="17"/>
  <c r="L290" i="17"/>
  <c r="K290" i="17"/>
  <c r="J290" i="17"/>
  <c r="I290" i="17"/>
  <c r="H290" i="17"/>
  <c r="G290" i="17"/>
  <c r="F290" i="17"/>
  <c r="E290" i="17"/>
  <c r="D290" i="17"/>
  <c r="M289" i="17"/>
  <c r="L289" i="17"/>
  <c r="K289" i="17"/>
  <c r="J289" i="17"/>
  <c r="I289" i="17"/>
  <c r="H289" i="17"/>
  <c r="G289" i="17"/>
  <c r="F289" i="17"/>
  <c r="E289" i="17"/>
  <c r="D289" i="17"/>
  <c r="M288" i="17"/>
  <c r="L288" i="17"/>
  <c r="K288" i="17"/>
  <c r="J288" i="17"/>
  <c r="I288" i="17"/>
  <c r="H288" i="17"/>
  <c r="G288" i="17"/>
  <c r="F288" i="17"/>
  <c r="E288" i="17"/>
  <c r="D288" i="17"/>
  <c r="M284" i="17"/>
  <c r="L284" i="17"/>
  <c r="K284" i="17"/>
  <c r="J284" i="17"/>
  <c r="I284" i="17"/>
  <c r="H284" i="17"/>
  <c r="G284" i="17"/>
  <c r="F284" i="17"/>
  <c r="E284" i="17"/>
  <c r="D284" i="17"/>
  <c r="M281" i="17"/>
  <c r="M409" i="17" s="1"/>
  <c r="L281" i="17"/>
  <c r="L409" i="17" s="1"/>
  <c r="K281" i="17"/>
  <c r="K409" i="17" s="1"/>
  <c r="J281" i="17"/>
  <c r="J409" i="17" s="1"/>
  <c r="I281" i="17"/>
  <c r="I409" i="17" s="1"/>
  <c r="H281" i="17"/>
  <c r="H409" i="17" s="1"/>
  <c r="G281" i="17"/>
  <c r="G409" i="17" s="1"/>
  <c r="F281" i="17"/>
  <c r="F409" i="17" s="1"/>
  <c r="E281" i="17"/>
  <c r="E409" i="17" s="1"/>
  <c r="D281" i="17"/>
  <c r="D409" i="17" s="1"/>
  <c r="M278" i="17"/>
  <c r="M404" i="17" s="1"/>
  <c r="L278" i="17"/>
  <c r="L404" i="17" s="1"/>
  <c r="K278" i="17"/>
  <c r="K404" i="17" s="1"/>
  <c r="J278" i="17"/>
  <c r="J404" i="17" s="1"/>
  <c r="I278" i="17"/>
  <c r="I404" i="17" s="1"/>
  <c r="H278" i="17"/>
  <c r="H404" i="17" s="1"/>
  <c r="G278" i="17"/>
  <c r="G404" i="17" s="1"/>
  <c r="F278" i="17"/>
  <c r="F404" i="17" s="1"/>
  <c r="E278" i="17"/>
  <c r="E404" i="17" s="1"/>
  <c r="D278" i="17"/>
  <c r="D404" i="17" s="1"/>
  <c r="D272" i="17"/>
  <c r="M268" i="17"/>
  <c r="M400" i="17" s="1"/>
  <c r="L268" i="17"/>
  <c r="L400" i="17" s="1"/>
  <c r="K268" i="17"/>
  <c r="K400" i="17" s="1"/>
  <c r="J268" i="17"/>
  <c r="J400" i="17" s="1"/>
  <c r="I268" i="17"/>
  <c r="I400" i="17" s="1"/>
  <c r="H268" i="17"/>
  <c r="H400" i="17" s="1"/>
  <c r="G268" i="17"/>
  <c r="G400" i="17" s="1"/>
  <c r="F268" i="17"/>
  <c r="F400" i="17" s="1"/>
  <c r="E268" i="17"/>
  <c r="E400" i="17" s="1"/>
  <c r="D268" i="17"/>
  <c r="D400" i="17" s="1"/>
  <c r="M264" i="17"/>
  <c r="M388" i="17" s="1"/>
  <c r="L264" i="17"/>
  <c r="L388" i="17" s="1"/>
  <c r="K264" i="17"/>
  <c r="K388" i="17" s="1"/>
  <c r="J264" i="17"/>
  <c r="J388" i="17" s="1"/>
  <c r="I264" i="17"/>
  <c r="I388" i="17" s="1"/>
  <c r="H264" i="17"/>
  <c r="H388" i="17" s="1"/>
  <c r="G264" i="17"/>
  <c r="G388" i="17" s="1"/>
  <c r="F264" i="17"/>
  <c r="F388" i="17" s="1"/>
  <c r="E264" i="17"/>
  <c r="E388" i="17" s="1"/>
  <c r="D264" i="17"/>
  <c r="D388" i="17" s="1"/>
  <c r="M263" i="17"/>
  <c r="M387" i="17" s="1"/>
  <c r="L263" i="17"/>
  <c r="L387" i="17" s="1"/>
  <c r="K263" i="17"/>
  <c r="K387" i="17" s="1"/>
  <c r="J263" i="17"/>
  <c r="J387" i="17" s="1"/>
  <c r="I263" i="17"/>
  <c r="I387" i="17" s="1"/>
  <c r="H263" i="17"/>
  <c r="H387" i="17" s="1"/>
  <c r="G263" i="17"/>
  <c r="G387" i="17" s="1"/>
  <c r="F263" i="17"/>
  <c r="F387" i="17" s="1"/>
  <c r="E263" i="17"/>
  <c r="E387" i="17" s="1"/>
  <c r="D263" i="17"/>
  <c r="D387" i="17" s="1"/>
  <c r="M260" i="17"/>
  <c r="L260" i="17"/>
  <c r="K260" i="17"/>
  <c r="J260" i="17"/>
  <c r="I260" i="17"/>
  <c r="H260" i="17"/>
  <c r="G260" i="17"/>
  <c r="F260" i="17"/>
  <c r="E260" i="17"/>
  <c r="D260" i="17"/>
  <c r="M258" i="17"/>
  <c r="L258" i="17"/>
  <c r="K258" i="17"/>
  <c r="J258" i="17"/>
  <c r="I258" i="17"/>
  <c r="H258" i="17"/>
  <c r="G258" i="17"/>
  <c r="F258" i="17"/>
  <c r="E258" i="17"/>
  <c r="D258" i="17"/>
  <c r="M256" i="17"/>
  <c r="L256" i="17"/>
  <c r="K256" i="17"/>
  <c r="J256" i="17"/>
  <c r="I256" i="17"/>
  <c r="H256" i="17"/>
  <c r="G256" i="17"/>
  <c r="F256" i="17"/>
  <c r="E256" i="17"/>
  <c r="D256" i="17"/>
  <c r="M231" i="17"/>
  <c r="L231" i="17"/>
  <c r="K231" i="17"/>
  <c r="J231" i="17"/>
  <c r="I231" i="17"/>
  <c r="H231" i="17"/>
  <c r="G231" i="17"/>
  <c r="F231" i="17"/>
  <c r="E231" i="17"/>
  <c r="D231" i="17"/>
  <c r="M229" i="17"/>
  <c r="L229" i="17"/>
  <c r="K229" i="17"/>
  <c r="J229" i="17"/>
  <c r="I229" i="17"/>
  <c r="H229" i="17"/>
  <c r="G229" i="17"/>
  <c r="F229" i="17"/>
  <c r="E229" i="17"/>
  <c r="D229" i="17"/>
  <c r="D228" i="17"/>
  <c r="M222" i="17"/>
  <c r="L222" i="17"/>
  <c r="K222" i="17"/>
  <c r="J222" i="17"/>
  <c r="I222" i="17"/>
  <c r="H222" i="17"/>
  <c r="G222" i="17"/>
  <c r="F222" i="17"/>
  <c r="E222" i="17"/>
  <c r="D222" i="17"/>
  <c r="M220" i="17"/>
  <c r="L220" i="17"/>
  <c r="K220" i="17"/>
  <c r="J220" i="17"/>
  <c r="I220" i="17"/>
  <c r="H220" i="17"/>
  <c r="G220" i="17"/>
  <c r="F220" i="17"/>
  <c r="E220" i="17"/>
  <c r="D220" i="17"/>
  <c r="D219" i="17"/>
  <c r="M208" i="17"/>
  <c r="L208" i="17"/>
  <c r="K208" i="17"/>
  <c r="J208" i="17"/>
  <c r="I208" i="17"/>
  <c r="H208" i="17"/>
  <c r="G208" i="17"/>
  <c r="F208" i="17"/>
  <c r="E208" i="17"/>
  <c r="D208" i="17"/>
  <c r="M206" i="17"/>
  <c r="L206" i="17"/>
  <c r="K206" i="17"/>
  <c r="J206" i="17"/>
  <c r="I206" i="17"/>
  <c r="H206" i="17"/>
  <c r="G206" i="17"/>
  <c r="F206" i="17"/>
  <c r="E206" i="17"/>
  <c r="D206" i="17"/>
  <c r="D205" i="17"/>
  <c r="M200" i="17"/>
  <c r="L200" i="17"/>
  <c r="K200" i="17"/>
  <c r="J200" i="17"/>
  <c r="I200" i="17"/>
  <c r="H200" i="17"/>
  <c r="G200" i="17"/>
  <c r="F200" i="17"/>
  <c r="E200" i="17"/>
  <c r="D200" i="17"/>
  <c r="M198" i="17"/>
  <c r="L198" i="17"/>
  <c r="K198" i="17"/>
  <c r="J198" i="17"/>
  <c r="I198" i="17"/>
  <c r="H198" i="17"/>
  <c r="G198" i="17"/>
  <c r="F198" i="17"/>
  <c r="E198" i="17"/>
  <c r="D198" i="17"/>
  <c r="D197" i="17"/>
  <c r="G186" i="17"/>
  <c r="G187" i="17" s="1"/>
  <c r="G396" i="17" s="1"/>
  <c r="F186" i="17"/>
  <c r="F187" i="17" s="1"/>
  <c r="F396" i="17" s="1"/>
  <c r="E186" i="17"/>
  <c r="E187" i="17" s="1"/>
  <c r="E396" i="17" s="1"/>
  <c r="D186" i="17"/>
  <c r="D187" i="17" s="1"/>
  <c r="D396" i="17" s="1"/>
  <c r="D181" i="17"/>
  <c r="D324" i="17" s="1"/>
  <c r="D420" i="17" s="1"/>
  <c r="D180" i="17"/>
  <c r="M170" i="17"/>
  <c r="L170" i="17"/>
  <c r="K170" i="17"/>
  <c r="J170" i="17"/>
  <c r="I170" i="17"/>
  <c r="H170" i="17"/>
  <c r="G170" i="17"/>
  <c r="F170" i="17"/>
  <c r="E170" i="17"/>
  <c r="D170" i="17"/>
  <c r="C170" i="17"/>
  <c r="H151" i="17"/>
  <c r="H319" i="17" s="1"/>
  <c r="H149" i="17"/>
  <c r="H320" i="17" s="1"/>
  <c r="E146" i="17"/>
  <c r="E272" i="17" s="1"/>
  <c r="H145" i="17"/>
  <c r="I145" i="17" s="1"/>
  <c r="C145" i="17"/>
  <c r="H139" i="17"/>
  <c r="I139" i="17" s="1"/>
  <c r="J139" i="17" s="1"/>
  <c r="K139" i="17" s="1"/>
  <c r="L139" i="17" s="1"/>
  <c r="M139" i="17" s="1"/>
  <c r="E121" i="17"/>
  <c r="E181" i="17" s="1"/>
  <c r="E324" i="17" s="1"/>
  <c r="E420" i="17" s="1"/>
  <c r="C100" i="17"/>
  <c r="D168" i="17" s="1"/>
  <c r="C85" i="17"/>
  <c r="D172" i="17" s="1"/>
  <c r="C32" i="17"/>
  <c r="C336" i="17" s="1"/>
  <c r="C353" i="17" s="1"/>
  <c r="D353" i="17" s="1"/>
  <c r="C17" i="17"/>
  <c r="E6" i="17"/>
  <c r="F6" i="17" s="1"/>
  <c r="G6" i="17" s="1"/>
  <c r="H6" i="17" s="1"/>
  <c r="I6" i="17" s="1"/>
  <c r="J6" i="17" s="1"/>
  <c r="K6" i="17" s="1"/>
  <c r="L6" i="17" s="1"/>
  <c r="M6" i="17" s="1"/>
  <c r="E253" i="17" l="1"/>
  <c r="D358" i="17"/>
  <c r="E358" i="17" s="1"/>
  <c r="F358" i="17" s="1"/>
  <c r="G358" i="17" s="1"/>
  <c r="H358" i="17" s="1"/>
  <c r="G331" i="17"/>
  <c r="I331" i="17"/>
  <c r="E354" i="17"/>
  <c r="F354" i="17" s="1"/>
  <c r="G354" i="17" s="1"/>
  <c r="H354" i="17" s="1"/>
  <c r="I354" i="17" s="1"/>
  <c r="J354" i="17" s="1"/>
  <c r="K354" i="17" s="1"/>
  <c r="L354" i="17" s="1"/>
  <c r="M354" i="17" s="1"/>
  <c r="D230" i="17"/>
  <c r="C410" i="17"/>
  <c r="G440" i="17"/>
  <c r="M331" i="17"/>
  <c r="D207" i="17"/>
  <c r="C397" i="17"/>
  <c r="C411" i="17" s="1"/>
  <c r="E254" i="17"/>
  <c r="E158" i="17"/>
  <c r="E167" i="17" s="1"/>
  <c r="E277" i="17" s="1"/>
  <c r="E395" i="17" s="1"/>
  <c r="D254" i="17"/>
  <c r="D158" i="17"/>
  <c r="E159" i="17"/>
  <c r="D159" i="17"/>
  <c r="E353" i="17"/>
  <c r="F353" i="17" s="1"/>
  <c r="G353" i="17" s="1"/>
  <c r="H353" i="17" s="1"/>
  <c r="I353" i="17" s="1"/>
  <c r="J353" i="17" s="1"/>
  <c r="K353" i="17" s="1"/>
  <c r="L353" i="17" s="1"/>
  <c r="M353" i="17" s="1"/>
  <c r="D199" i="17"/>
  <c r="E197" i="17" s="1"/>
  <c r="E199" i="17" s="1"/>
  <c r="D221" i="17"/>
  <c r="D357" i="17"/>
  <c r="E357" i="17" s="1"/>
  <c r="F357" i="17" s="1"/>
  <c r="G357" i="17" s="1"/>
  <c r="D331" i="17"/>
  <c r="F331" i="17"/>
  <c r="H331" i="17"/>
  <c r="J331" i="17"/>
  <c r="L331" i="17"/>
  <c r="C356" i="17"/>
  <c r="D356" i="17" s="1"/>
  <c r="F157" i="17"/>
  <c r="F158" i="17" s="1"/>
  <c r="I253" i="17"/>
  <c r="G157" i="17"/>
  <c r="G158" i="17" s="1"/>
  <c r="D253" i="17"/>
  <c r="E168" i="17"/>
  <c r="D275" i="17"/>
  <c r="I157" i="17"/>
  <c r="E205" i="17"/>
  <c r="E207" i="17" s="1"/>
  <c r="D209" i="17"/>
  <c r="D232" i="17"/>
  <c r="D233" i="17" s="1"/>
  <c r="E228" i="17" s="1"/>
  <c r="E230" i="17" s="1"/>
  <c r="D280" i="17"/>
  <c r="E172" i="17"/>
  <c r="E280" i="17" s="1"/>
  <c r="D201" i="17"/>
  <c r="D223" i="17"/>
  <c r="D318" i="17"/>
  <c r="D440" i="17" s="1"/>
  <c r="C318" i="17"/>
  <c r="C73" i="17"/>
  <c r="D161" i="17" s="1"/>
  <c r="F121" i="17"/>
  <c r="F146" i="17"/>
  <c r="H157" i="17"/>
  <c r="D160" i="17"/>
  <c r="D267" i="17" s="1"/>
  <c r="D391" i="17" s="1"/>
  <c r="D163" i="17"/>
  <c r="D266" i="17" s="1"/>
  <c r="D390" i="17" s="1"/>
  <c r="D164" i="17"/>
  <c r="D265" i="17" s="1"/>
  <c r="D389" i="17" s="1"/>
  <c r="D165" i="17"/>
  <c r="D270" i="17" s="1"/>
  <c r="D393" i="17" s="1"/>
  <c r="D171" i="17"/>
  <c r="F171" i="17"/>
  <c r="H171" i="17"/>
  <c r="J171" i="17"/>
  <c r="L171" i="17"/>
  <c r="D182" i="17"/>
  <c r="E180" i="17" s="1"/>
  <c r="H186" i="17"/>
  <c r="H187" i="17" s="1"/>
  <c r="H396" i="17" s="1"/>
  <c r="H253" i="17"/>
  <c r="F272" i="17"/>
  <c r="H357" i="17"/>
  <c r="H318" i="17"/>
  <c r="H440" i="17" s="1"/>
  <c r="I318" i="17"/>
  <c r="D363" i="17"/>
  <c r="C365" i="17"/>
  <c r="C36" i="17"/>
  <c r="C381" i="17" s="1"/>
  <c r="C458" i="17" s="1"/>
  <c r="J145" i="17"/>
  <c r="I149" i="17"/>
  <c r="I151" i="17"/>
  <c r="E160" i="17"/>
  <c r="E267" i="17" s="1"/>
  <c r="E391" i="17" s="1"/>
  <c r="E163" i="17"/>
  <c r="E266" i="17" s="1"/>
  <c r="E390" i="17" s="1"/>
  <c r="E164" i="17"/>
  <c r="E265" i="17" s="1"/>
  <c r="E389" i="17" s="1"/>
  <c r="E165" i="17"/>
  <c r="E270" i="17" s="1"/>
  <c r="E393" i="17" s="1"/>
  <c r="C171" i="17"/>
  <c r="E171" i="17"/>
  <c r="G171" i="17"/>
  <c r="I171" i="17"/>
  <c r="K171" i="17"/>
  <c r="M171" i="17"/>
  <c r="C340" i="17"/>
  <c r="E419" i="17"/>
  <c r="E406" i="17"/>
  <c r="G419" i="17"/>
  <c r="G406" i="17"/>
  <c r="I419" i="17"/>
  <c r="I406" i="17"/>
  <c r="K419" i="17"/>
  <c r="K406" i="17"/>
  <c r="M419" i="17"/>
  <c r="M406" i="17"/>
  <c r="E326" i="17"/>
  <c r="G326" i="17"/>
  <c r="I326" i="17"/>
  <c r="K326" i="17"/>
  <c r="M326" i="17"/>
  <c r="C331" i="17"/>
  <c r="C352" i="17"/>
  <c r="D419" i="17"/>
  <c r="D406" i="17"/>
  <c r="F419" i="17"/>
  <c r="F406" i="17"/>
  <c r="H419" i="17"/>
  <c r="H406" i="17"/>
  <c r="J419" i="17"/>
  <c r="J406" i="17"/>
  <c r="L419" i="17"/>
  <c r="L406" i="17"/>
  <c r="D326" i="17"/>
  <c r="F326" i="17"/>
  <c r="H326" i="17"/>
  <c r="J326" i="17"/>
  <c r="L326" i="17"/>
  <c r="D211" i="17" l="1"/>
  <c r="D279" i="17" s="1"/>
  <c r="D235" i="17"/>
  <c r="D242" i="17" s="1"/>
  <c r="H158" i="17"/>
  <c r="I158" i="17"/>
  <c r="G254" i="17"/>
  <c r="F254" i="17"/>
  <c r="F159" i="17"/>
  <c r="F162" i="17" s="1"/>
  <c r="F271" i="17" s="1"/>
  <c r="F402" i="17" s="1"/>
  <c r="G165" i="17"/>
  <c r="G270" i="17" s="1"/>
  <c r="G393" i="17" s="1"/>
  <c r="F172" i="17"/>
  <c r="F280" i="17" s="1"/>
  <c r="F313" i="17" s="1"/>
  <c r="F165" i="17"/>
  <c r="F270" i="17" s="1"/>
  <c r="F393" i="17" s="1"/>
  <c r="F164" i="17"/>
  <c r="F265" i="17" s="1"/>
  <c r="F389" i="17" s="1"/>
  <c r="F163" i="17"/>
  <c r="F266" i="17" s="1"/>
  <c r="F390" i="17" s="1"/>
  <c r="F160" i="17"/>
  <c r="F267" i="17" s="1"/>
  <c r="F391" i="17" s="1"/>
  <c r="F167" i="17"/>
  <c r="F277" i="17" s="1"/>
  <c r="F395" i="17" s="1"/>
  <c r="G164" i="17"/>
  <c r="G265" i="17" s="1"/>
  <c r="G389" i="17" s="1"/>
  <c r="G163" i="17"/>
  <c r="G266" i="17" s="1"/>
  <c r="G390" i="17" s="1"/>
  <c r="G160" i="17"/>
  <c r="G267" i="17" s="1"/>
  <c r="G391" i="17" s="1"/>
  <c r="G255" i="17"/>
  <c r="G257" i="17" s="1"/>
  <c r="G259" i="17" s="1"/>
  <c r="G261" i="17" s="1"/>
  <c r="E161" i="17"/>
  <c r="D269" i="17"/>
  <c r="E262" i="17"/>
  <c r="E162" i="17"/>
  <c r="E271" i="17" s="1"/>
  <c r="E402" i="17" s="1"/>
  <c r="E255" i="17"/>
  <c r="E257" i="17" s="1"/>
  <c r="E259" i="17" s="1"/>
  <c r="E261" i="17" s="1"/>
  <c r="E166" i="17"/>
  <c r="E276" i="17" s="1"/>
  <c r="E394" i="17" s="1"/>
  <c r="I320" i="17"/>
  <c r="J149" i="17"/>
  <c r="E363" i="17"/>
  <c r="D262" i="17"/>
  <c r="D162" i="17"/>
  <c r="D271" i="17" s="1"/>
  <c r="D402" i="17" s="1"/>
  <c r="D255" i="17"/>
  <c r="D257" i="17" s="1"/>
  <c r="D259" i="17" s="1"/>
  <c r="D261" i="17" s="1"/>
  <c r="D167" i="17"/>
  <c r="D277" i="17" s="1"/>
  <c r="D395" i="17" s="1"/>
  <c r="D166" i="17"/>
  <c r="D276" i="17" s="1"/>
  <c r="D394" i="17" s="1"/>
  <c r="G146" i="17"/>
  <c r="G121" i="17"/>
  <c r="F181" i="17"/>
  <c r="F324" i="17" s="1"/>
  <c r="F420" i="17" s="1"/>
  <c r="E356" i="17"/>
  <c r="C440" i="17"/>
  <c r="C443" i="17" s="1"/>
  <c r="C451" i="17" s="1"/>
  <c r="C366" i="17"/>
  <c r="D366" i="17" s="1"/>
  <c r="C322" i="17"/>
  <c r="C327" i="17" s="1"/>
  <c r="C333" i="17" s="1"/>
  <c r="C343" i="17" s="1"/>
  <c r="C344" i="17" s="1"/>
  <c r="E201" i="17"/>
  <c r="F197" i="17"/>
  <c r="F199" i="17" s="1"/>
  <c r="D408" i="17"/>
  <c r="D313" i="17"/>
  <c r="D368" i="17" s="1"/>
  <c r="J253" i="17"/>
  <c r="J157" i="17"/>
  <c r="E275" i="17"/>
  <c r="F168" i="17"/>
  <c r="I358" i="17"/>
  <c r="D183" i="17"/>
  <c r="D224" i="17"/>
  <c r="E219" i="17" s="1"/>
  <c r="E221" i="17" s="1"/>
  <c r="C360" i="17"/>
  <c r="D352" i="17"/>
  <c r="I319" i="17"/>
  <c r="I357" i="17" s="1"/>
  <c r="I186" i="17"/>
  <c r="I187" i="17" s="1"/>
  <c r="I396" i="17" s="1"/>
  <c r="J151" i="17"/>
  <c r="K145" i="17"/>
  <c r="K318" i="17" s="1"/>
  <c r="C380" i="17"/>
  <c r="C461" i="17" s="1"/>
  <c r="E183" i="17"/>
  <c r="E182" i="17"/>
  <c r="F180" i="17" s="1"/>
  <c r="F166" i="17"/>
  <c r="F276" i="17" s="1"/>
  <c r="F394" i="17" s="1"/>
  <c r="H254" i="17"/>
  <c r="H165" i="17"/>
  <c r="H270" i="17" s="1"/>
  <c r="H393" i="17" s="1"/>
  <c r="H164" i="17"/>
  <c r="H265" i="17" s="1"/>
  <c r="H389" i="17" s="1"/>
  <c r="H163" i="17"/>
  <c r="H266" i="17" s="1"/>
  <c r="H390" i="17" s="1"/>
  <c r="H160" i="17"/>
  <c r="H267" i="17" s="1"/>
  <c r="H391" i="17" s="1"/>
  <c r="D407" i="17"/>
  <c r="D312" i="17"/>
  <c r="D364" i="17" s="1"/>
  <c r="D365" i="17" s="1"/>
  <c r="D241" i="17"/>
  <c r="F408" i="17"/>
  <c r="E408" i="17"/>
  <c r="E313" i="17"/>
  <c r="E233" i="17"/>
  <c r="F228" i="17" s="1"/>
  <c r="F230" i="17" s="1"/>
  <c r="E232" i="17"/>
  <c r="E209" i="17"/>
  <c r="F205" i="17"/>
  <c r="F207" i="17" s="1"/>
  <c r="I254" i="17"/>
  <c r="I165" i="17"/>
  <c r="I270" i="17" s="1"/>
  <c r="I393" i="17" s="1"/>
  <c r="I164" i="17"/>
  <c r="I265" i="17" s="1"/>
  <c r="I389" i="17" s="1"/>
  <c r="I163" i="17"/>
  <c r="I266" i="17" s="1"/>
  <c r="I390" i="17" s="1"/>
  <c r="I160" i="17"/>
  <c r="I267" i="17" s="1"/>
  <c r="I391" i="17" s="1"/>
  <c r="D403" i="17"/>
  <c r="I440" i="17"/>
  <c r="J318" i="17"/>
  <c r="C378" i="17"/>
  <c r="C459" i="17" s="1"/>
  <c r="G272" i="17" l="1"/>
  <c r="H146" i="17"/>
  <c r="I146" i="17" s="1"/>
  <c r="J146" i="17" s="1"/>
  <c r="K146" i="17" s="1"/>
  <c r="L146" i="17" s="1"/>
  <c r="M146" i="17" s="1"/>
  <c r="G172" i="17"/>
  <c r="G280" i="17" s="1"/>
  <c r="G408" i="17" s="1"/>
  <c r="F262" i="17"/>
  <c r="F386" i="17" s="1"/>
  <c r="G159" i="17"/>
  <c r="J158" i="17"/>
  <c r="F255" i="17"/>
  <c r="F257" i="17" s="1"/>
  <c r="F259" i="17" s="1"/>
  <c r="F261" i="17" s="1"/>
  <c r="F447" i="17" s="1"/>
  <c r="F450" i="17" s="1"/>
  <c r="G166" i="17"/>
  <c r="G276" i="17" s="1"/>
  <c r="G394" i="17" s="1"/>
  <c r="D285" i="17"/>
  <c r="D380" i="17"/>
  <c r="D461" i="17" s="1"/>
  <c r="I255" i="17"/>
  <c r="I257" i="17" s="1"/>
  <c r="I259" i="17" s="1"/>
  <c r="I261" i="17" s="1"/>
  <c r="I166" i="17"/>
  <c r="I276" i="17" s="1"/>
  <c r="I394" i="17" s="1"/>
  <c r="F232" i="17"/>
  <c r="F233" i="17" s="1"/>
  <c r="G228" i="17" s="1"/>
  <c r="G230" i="17" s="1"/>
  <c r="G205" i="17"/>
  <c r="G207" i="17" s="1"/>
  <c r="F209" i="17"/>
  <c r="F182" i="17"/>
  <c r="G180" i="17" s="1"/>
  <c r="L145" i="17"/>
  <c r="L318" i="17" s="1"/>
  <c r="J319" i="17"/>
  <c r="J357" i="17" s="1"/>
  <c r="K151" i="17"/>
  <c r="J186" i="17"/>
  <c r="J187" i="17" s="1"/>
  <c r="J396" i="17" s="1"/>
  <c r="G447" i="17"/>
  <c r="G450" i="17" s="1"/>
  <c r="D405" i="17"/>
  <c r="D189" i="17"/>
  <c r="D287" i="17" s="1"/>
  <c r="E403" i="17"/>
  <c r="G197" i="17"/>
  <c r="G199" i="17" s="1"/>
  <c r="F201" i="17"/>
  <c r="F211" i="17" s="1"/>
  <c r="F279" i="17" s="1"/>
  <c r="C367" i="17"/>
  <c r="C371" i="17" s="1"/>
  <c r="C373" i="17" s="1"/>
  <c r="D342" i="17"/>
  <c r="D447" i="17"/>
  <c r="D450" i="17" s="1"/>
  <c r="D386" i="17"/>
  <c r="D273" i="17"/>
  <c r="E447" i="17"/>
  <c r="E450" i="17" s="1"/>
  <c r="E386" i="17"/>
  <c r="E269" i="17"/>
  <c r="E273" i="17" s="1"/>
  <c r="E274" i="17" s="1"/>
  <c r="F161" i="17"/>
  <c r="H172" i="17"/>
  <c r="E368" i="17"/>
  <c r="F368" i="17" s="1"/>
  <c r="H255" i="17"/>
  <c r="H257" i="17" s="1"/>
  <c r="H259" i="17" s="1"/>
  <c r="H261" i="17" s="1"/>
  <c r="H166" i="17"/>
  <c r="H276" i="17" s="1"/>
  <c r="H394" i="17" s="1"/>
  <c r="E405" i="17"/>
  <c r="E189" i="17"/>
  <c r="E287" i="17" s="1"/>
  <c r="E352" i="17"/>
  <c r="E223" i="17"/>
  <c r="E235" i="17" s="1"/>
  <c r="E242" i="17" s="1"/>
  <c r="G168" i="17"/>
  <c r="F275" i="17"/>
  <c r="J254" i="17"/>
  <c r="J165" i="17"/>
  <c r="J270" i="17" s="1"/>
  <c r="J393" i="17" s="1"/>
  <c r="J164" i="17"/>
  <c r="J265" i="17" s="1"/>
  <c r="J389" i="17" s="1"/>
  <c r="J163" i="17"/>
  <c r="J266" i="17" s="1"/>
  <c r="J390" i="17" s="1"/>
  <c r="J160" i="17"/>
  <c r="J267" i="17" s="1"/>
  <c r="J391" i="17" s="1"/>
  <c r="K253" i="17"/>
  <c r="K157" i="17"/>
  <c r="E366" i="17"/>
  <c r="F356" i="17"/>
  <c r="G181" i="17"/>
  <c r="G324" i="17" s="1"/>
  <c r="G420" i="17" s="1"/>
  <c r="G167" i="17"/>
  <c r="G277" i="17" s="1"/>
  <c r="G395" i="17" s="1"/>
  <c r="H121" i="17"/>
  <c r="F363" i="17"/>
  <c r="J320" i="17"/>
  <c r="J440" i="17" s="1"/>
  <c r="K149" i="17"/>
  <c r="D392" i="17"/>
  <c r="D401" i="17"/>
  <c r="D410" i="17" s="1"/>
  <c r="E211" i="17"/>
  <c r="E279" i="17" s="1"/>
  <c r="G313" i="17" l="1"/>
  <c r="G368" i="17" s="1"/>
  <c r="H159" i="17"/>
  <c r="H272" i="17"/>
  <c r="F183" i="17"/>
  <c r="F405" i="17" s="1"/>
  <c r="K158" i="17"/>
  <c r="D441" i="17"/>
  <c r="D443" i="17" s="1"/>
  <c r="D451" i="17" s="1"/>
  <c r="G363" i="17"/>
  <c r="G356" i="17"/>
  <c r="L253" i="17"/>
  <c r="L157" i="17"/>
  <c r="F403" i="17"/>
  <c r="F285" i="17"/>
  <c r="F352" i="17"/>
  <c r="G161" i="17"/>
  <c r="F269" i="17"/>
  <c r="E407" i="17"/>
  <c r="E312" i="17"/>
  <c r="E364" i="17" s="1"/>
  <c r="E241" i="17"/>
  <c r="K320" i="17"/>
  <c r="K440" i="17" s="1"/>
  <c r="L149" i="17"/>
  <c r="I121" i="17"/>
  <c r="H181" i="17"/>
  <c r="H324" i="17" s="1"/>
  <c r="H420" i="17" s="1"/>
  <c r="H167" i="17"/>
  <c r="H277" i="17" s="1"/>
  <c r="H395" i="17" s="1"/>
  <c r="K254" i="17"/>
  <c r="K165" i="17"/>
  <c r="K270" i="17" s="1"/>
  <c r="K393" i="17" s="1"/>
  <c r="K164" i="17"/>
  <c r="K265" i="17" s="1"/>
  <c r="K389" i="17" s="1"/>
  <c r="K163" i="17"/>
  <c r="K266" i="17" s="1"/>
  <c r="K390" i="17" s="1"/>
  <c r="K160" i="17"/>
  <c r="K267" i="17" s="1"/>
  <c r="K391" i="17" s="1"/>
  <c r="J255" i="17"/>
  <c r="J257" i="17" s="1"/>
  <c r="J259" i="17" s="1"/>
  <c r="J261" i="17" s="1"/>
  <c r="J166" i="17"/>
  <c r="J276" i="17" s="1"/>
  <c r="J394" i="17" s="1"/>
  <c r="G275" i="17"/>
  <c r="H168" i="17"/>
  <c r="E401" i="17"/>
  <c r="E392" i="17"/>
  <c r="E397" i="17" s="1"/>
  <c r="E411" i="17" s="1"/>
  <c r="F407" i="17"/>
  <c r="F312" i="17"/>
  <c r="F241" i="17"/>
  <c r="D418" i="17"/>
  <c r="D325" i="17"/>
  <c r="K319" i="17"/>
  <c r="K357" i="17" s="1"/>
  <c r="K186" i="17"/>
  <c r="K187" i="17" s="1"/>
  <c r="K396" i="17" s="1"/>
  <c r="L151" i="17"/>
  <c r="M145" i="17"/>
  <c r="M318" i="17" s="1"/>
  <c r="G182" i="17"/>
  <c r="H180" i="17" s="1"/>
  <c r="E224" i="17"/>
  <c r="F219" i="17" s="1"/>
  <c r="F221" i="17" s="1"/>
  <c r="J358" i="17"/>
  <c r="K358" i="17" s="1"/>
  <c r="D274" i="17"/>
  <c r="D286" i="17" s="1"/>
  <c r="E285" i="17"/>
  <c r="E286" i="17" s="1"/>
  <c r="F366" i="17"/>
  <c r="E418" i="17"/>
  <c r="E325" i="17"/>
  <c r="H447" i="17"/>
  <c r="H450" i="17" s="1"/>
  <c r="H280" i="17"/>
  <c r="I172" i="17"/>
  <c r="I280" i="17" s="1"/>
  <c r="G262" i="17"/>
  <c r="G162" i="17"/>
  <c r="G271" i="17" s="1"/>
  <c r="G402" i="17" s="1"/>
  <c r="G201" i="17"/>
  <c r="H197" i="17"/>
  <c r="H199" i="17" s="1"/>
  <c r="F189" i="17"/>
  <c r="F287" i="17" s="1"/>
  <c r="G209" i="17"/>
  <c r="H205" i="17"/>
  <c r="H207" i="17" s="1"/>
  <c r="G232" i="17"/>
  <c r="G233" i="17" s="1"/>
  <c r="H228" i="17" s="1"/>
  <c r="H230" i="17" s="1"/>
  <c r="I447" i="17"/>
  <c r="I450" i="17" s="1"/>
  <c r="D397" i="17"/>
  <c r="D411" i="17" s="1"/>
  <c r="D412" i="17" s="1"/>
  <c r="D463" i="17" s="1"/>
  <c r="E441" i="17" l="1"/>
  <c r="E443" i="17" s="1"/>
  <c r="E451" i="17" s="1"/>
  <c r="J172" i="17"/>
  <c r="J280" i="17" s="1"/>
  <c r="J408" i="17" s="1"/>
  <c r="G183" i="17"/>
  <c r="G405" i="17" s="1"/>
  <c r="I272" i="17"/>
  <c r="I159" i="17"/>
  <c r="L158" i="17"/>
  <c r="H232" i="17"/>
  <c r="H233" i="17" s="1"/>
  <c r="I228" i="17" s="1"/>
  <c r="I230" i="17" s="1"/>
  <c r="E307" i="17"/>
  <c r="E293" i="17"/>
  <c r="I205" i="17"/>
  <c r="I207" i="17" s="1"/>
  <c r="H209" i="17"/>
  <c r="I197" i="17"/>
  <c r="I199" i="17" s="1"/>
  <c r="H201" i="17"/>
  <c r="J313" i="17"/>
  <c r="G386" i="17"/>
  <c r="I408" i="17"/>
  <c r="I313" i="17"/>
  <c r="H408" i="17"/>
  <c r="H313" i="17"/>
  <c r="H368" i="17" s="1"/>
  <c r="G366" i="17"/>
  <c r="F223" i="17"/>
  <c r="F235" i="17" s="1"/>
  <c r="F242" i="17" s="1"/>
  <c r="H182" i="17"/>
  <c r="I180" i="17" s="1"/>
  <c r="L319" i="17"/>
  <c r="M151" i="17"/>
  <c r="L186" i="17"/>
  <c r="L187" i="17" s="1"/>
  <c r="L396" i="17" s="1"/>
  <c r="H262" i="17"/>
  <c r="H162" i="17"/>
  <c r="H271" i="17" s="1"/>
  <c r="H402" i="17" s="1"/>
  <c r="G403" i="17"/>
  <c r="J447" i="17"/>
  <c r="J450" i="17" s="1"/>
  <c r="I181" i="17"/>
  <c r="I324" i="17" s="1"/>
  <c r="I420" i="17" s="1"/>
  <c r="I167" i="17"/>
  <c r="I277" i="17" s="1"/>
  <c r="I395" i="17" s="1"/>
  <c r="J121" i="17"/>
  <c r="F364" i="17"/>
  <c r="E365" i="17"/>
  <c r="F392" i="17"/>
  <c r="F397" i="17" s="1"/>
  <c r="F411" i="17" s="1"/>
  <c r="F401" i="17"/>
  <c r="F410" i="17" s="1"/>
  <c r="F273" i="17"/>
  <c r="G352" i="17"/>
  <c r="L254" i="17"/>
  <c r="L165" i="17"/>
  <c r="L270" i="17" s="1"/>
  <c r="L393" i="17" s="1"/>
  <c r="L164" i="17"/>
  <c r="L265" i="17" s="1"/>
  <c r="L389" i="17" s="1"/>
  <c r="L163" i="17"/>
  <c r="L266" i="17" s="1"/>
  <c r="L390" i="17" s="1"/>
  <c r="L160" i="17"/>
  <c r="L267" i="17" s="1"/>
  <c r="L391" i="17" s="1"/>
  <c r="M253" i="17"/>
  <c r="M157" i="17"/>
  <c r="L357" i="17"/>
  <c r="G211" i="17"/>
  <c r="G279" i="17" s="1"/>
  <c r="E410" i="17"/>
  <c r="E412" i="17" s="1"/>
  <c r="E463" i="17" s="1"/>
  <c r="F418" i="17"/>
  <c r="F325" i="17"/>
  <c r="D293" i="17"/>
  <c r="D307" i="17"/>
  <c r="I168" i="17"/>
  <c r="H275" i="17"/>
  <c r="K255" i="17"/>
  <c r="K257" i="17" s="1"/>
  <c r="K259" i="17" s="1"/>
  <c r="K261" i="17" s="1"/>
  <c r="K166" i="17"/>
  <c r="K276" i="17" s="1"/>
  <c r="K394" i="17" s="1"/>
  <c r="L320" i="17"/>
  <c r="L440" i="17" s="1"/>
  <c r="M149" i="17"/>
  <c r="M320" i="17" s="1"/>
  <c r="M440" i="17" s="1"/>
  <c r="G269" i="17"/>
  <c r="H161" i="17"/>
  <c r="H356" i="17"/>
  <c r="H363" i="17"/>
  <c r="G11" i="15"/>
  <c r="F11" i="15"/>
  <c r="E11" i="15"/>
  <c r="D11" i="15"/>
  <c r="C11" i="15"/>
  <c r="B11" i="15"/>
  <c r="G10" i="15"/>
  <c r="F10" i="15"/>
  <c r="E10" i="15"/>
  <c r="D10" i="15"/>
  <c r="C10" i="15"/>
  <c r="B10" i="15"/>
  <c r="G9" i="15"/>
  <c r="F9" i="15"/>
  <c r="E9" i="15"/>
  <c r="D9" i="15"/>
  <c r="C9" i="15"/>
  <c r="B9" i="15"/>
  <c r="G8" i="15"/>
  <c r="F8" i="15"/>
  <c r="E8" i="15"/>
  <c r="D8" i="15"/>
  <c r="C8" i="15"/>
  <c r="B8" i="15"/>
  <c r="G7" i="15"/>
  <c r="F7" i="15"/>
  <c r="E7" i="15"/>
  <c r="D7" i="15"/>
  <c r="C7" i="15"/>
  <c r="B7" i="15"/>
  <c r="G6" i="15"/>
  <c r="F6" i="15"/>
  <c r="E6" i="15"/>
  <c r="D6" i="15"/>
  <c r="C6" i="15"/>
  <c r="C464" i="14"/>
  <c r="C463" i="14"/>
  <c r="A461" i="14"/>
  <c r="C460" i="14"/>
  <c r="A460" i="14"/>
  <c r="A458" i="14"/>
  <c r="C447" i="14"/>
  <c r="C450" i="14" s="1"/>
  <c r="A447" i="14"/>
  <c r="C441" i="14"/>
  <c r="M439" i="14"/>
  <c r="L439" i="14"/>
  <c r="K439" i="14"/>
  <c r="J439" i="14"/>
  <c r="I439" i="14"/>
  <c r="H439" i="14"/>
  <c r="G439" i="14"/>
  <c r="F439" i="14"/>
  <c r="E439" i="14"/>
  <c r="D439" i="14"/>
  <c r="C439" i="14"/>
  <c r="D431" i="14"/>
  <c r="E431" i="14" s="1"/>
  <c r="D430" i="14"/>
  <c r="E430" i="14" s="1"/>
  <c r="D429" i="14"/>
  <c r="E429" i="14" s="1"/>
  <c r="A419" i="14"/>
  <c r="C409" i="14"/>
  <c r="C408" i="14"/>
  <c r="C407" i="14"/>
  <c r="C406" i="14"/>
  <c r="C405" i="14"/>
  <c r="C404" i="14"/>
  <c r="C403" i="14"/>
  <c r="C402" i="14"/>
  <c r="C401" i="14"/>
  <c r="C400" i="14"/>
  <c r="C396" i="14"/>
  <c r="C395" i="14"/>
  <c r="C394" i="14"/>
  <c r="C393" i="14"/>
  <c r="C392" i="14"/>
  <c r="C391" i="14"/>
  <c r="C390" i="14"/>
  <c r="C389" i="14"/>
  <c r="C388" i="14"/>
  <c r="C387" i="14"/>
  <c r="C386" i="14"/>
  <c r="C369" i="14"/>
  <c r="C364" i="14"/>
  <c r="C355" i="14"/>
  <c r="C339" i="14"/>
  <c r="M338" i="14"/>
  <c r="L338" i="14"/>
  <c r="K338" i="14"/>
  <c r="J338" i="14"/>
  <c r="I338" i="14"/>
  <c r="H338" i="14"/>
  <c r="G338" i="14"/>
  <c r="F338" i="14"/>
  <c r="E338" i="14"/>
  <c r="D338" i="14"/>
  <c r="C338" i="14"/>
  <c r="C354" i="14" s="1"/>
  <c r="M337" i="14"/>
  <c r="L337" i="14"/>
  <c r="K337" i="14"/>
  <c r="J337" i="14"/>
  <c r="I337" i="14"/>
  <c r="H337" i="14"/>
  <c r="G337" i="14"/>
  <c r="F337" i="14"/>
  <c r="E337" i="14"/>
  <c r="D337" i="14"/>
  <c r="C337" i="14"/>
  <c r="M336" i="14"/>
  <c r="L336" i="14"/>
  <c r="K336" i="14"/>
  <c r="J336" i="14"/>
  <c r="I336" i="14"/>
  <c r="H336" i="14"/>
  <c r="G336" i="14"/>
  <c r="F336" i="14"/>
  <c r="E336" i="14"/>
  <c r="D336" i="14"/>
  <c r="M335" i="14"/>
  <c r="L335" i="14"/>
  <c r="K335" i="14"/>
  <c r="J335" i="14"/>
  <c r="I335" i="14"/>
  <c r="H335" i="14"/>
  <c r="G335" i="14"/>
  <c r="F335" i="14"/>
  <c r="E335" i="14"/>
  <c r="D335" i="14"/>
  <c r="C335" i="14"/>
  <c r="M330" i="14"/>
  <c r="L330" i="14"/>
  <c r="K330" i="14"/>
  <c r="J330" i="14"/>
  <c r="I330" i="14"/>
  <c r="H330" i="14"/>
  <c r="G330" i="14"/>
  <c r="F330" i="14"/>
  <c r="E330" i="14"/>
  <c r="D330" i="14"/>
  <c r="C330" i="14"/>
  <c r="C368" i="14" s="1"/>
  <c r="M329" i="14"/>
  <c r="L329" i="14"/>
  <c r="L331" i="14" s="1"/>
  <c r="K329" i="14"/>
  <c r="J329" i="14"/>
  <c r="J331" i="14" s="1"/>
  <c r="I329" i="14"/>
  <c r="I331" i="14" s="1"/>
  <c r="H329" i="14"/>
  <c r="G329" i="14"/>
  <c r="F329" i="14"/>
  <c r="E329" i="14"/>
  <c r="D329" i="14"/>
  <c r="D331" i="14" s="1"/>
  <c r="C329" i="14"/>
  <c r="C363" i="14" s="1"/>
  <c r="C326" i="14"/>
  <c r="C325" i="14"/>
  <c r="C324" i="14"/>
  <c r="G320" i="14"/>
  <c r="F320" i="14"/>
  <c r="E320" i="14"/>
  <c r="D320" i="14"/>
  <c r="C320" i="14"/>
  <c r="C358" i="14" s="1"/>
  <c r="D358" i="14" s="1"/>
  <c r="G319" i="14"/>
  <c r="F319" i="14"/>
  <c r="E319" i="14"/>
  <c r="D319" i="14"/>
  <c r="C319" i="14"/>
  <c r="C357" i="14" s="1"/>
  <c r="G318" i="14"/>
  <c r="F318" i="14"/>
  <c r="E318" i="14"/>
  <c r="E440" i="14" s="1"/>
  <c r="E305" i="14"/>
  <c r="F305" i="14" s="1"/>
  <c r="G305" i="14" s="1"/>
  <c r="H305" i="14" s="1"/>
  <c r="I305" i="14" s="1"/>
  <c r="J305" i="14" s="1"/>
  <c r="K305" i="14" s="1"/>
  <c r="L305" i="14" s="1"/>
  <c r="M305" i="14" s="1"/>
  <c r="M290" i="14"/>
  <c r="L290" i="14"/>
  <c r="K290" i="14"/>
  <c r="J290" i="14"/>
  <c r="I290" i="14"/>
  <c r="H290" i="14"/>
  <c r="G290" i="14"/>
  <c r="F290" i="14"/>
  <c r="E290" i="14"/>
  <c r="D290" i="14"/>
  <c r="M289" i="14"/>
  <c r="L289" i="14"/>
  <c r="K289" i="14"/>
  <c r="J289" i="14"/>
  <c r="I289" i="14"/>
  <c r="H289" i="14"/>
  <c r="G289" i="14"/>
  <c r="F289" i="14"/>
  <c r="E289" i="14"/>
  <c r="D289" i="14"/>
  <c r="M288" i="14"/>
  <c r="L288" i="14"/>
  <c r="K288" i="14"/>
  <c r="J288" i="14"/>
  <c r="I288" i="14"/>
  <c r="H288" i="14"/>
  <c r="G288" i="14"/>
  <c r="F288" i="14"/>
  <c r="E288" i="14"/>
  <c r="D288" i="14"/>
  <c r="M284" i="14"/>
  <c r="L284" i="14"/>
  <c r="K284" i="14"/>
  <c r="J284" i="14"/>
  <c r="I284" i="14"/>
  <c r="H284" i="14"/>
  <c r="G284" i="14"/>
  <c r="F284" i="14"/>
  <c r="E284" i="14"/>
  <c r="D284" i="14"/>
  <c r="M281" i="14"/>
  <c r="M409" i="14" s="1"/>
  <c r="L281" i="14"/>
  <c r="L409" i="14" s="1"/>
  <c r="K281" i="14"/>
  <c r="K409" i="14" s="1"/>
  <c r="J281" i="14"/>
  <c r="J409" i="14" s="1"/>
  <c r="I281" i="14"/>
  <c r="I409" i="14" s="1"/>
  <c r="H281" i="14"/>
  <c r="H409" i="14" s="1"/>
  <c r="G281" i="14"/>
  <c r="G409" i="14" s="1"/>
  <c r="F281" i="14"/>
  <c r="F409" i="14" s="1"/>
  <c r="E281" i="14"/>
  <c r="E409" i="14" s="1"/>
  <c r="D281" i="14"/>
  <c r="D409" i="14" s="1"/>
  <c r="M278" i="14"/>
  <c r="M404" i="14" s="1"/>
  <c r="L278" i="14"/>
  <c r="L404" i="14" s="1"/>
  <c r="K278" i="14"/>
  <c r="K404" i="14" s="1"/>
  <c r="J278" i="14"/>
  <c r="J404" i="14" s="1"/>
  <c r="I278" i="14"/>
  <c r="I404" i="14" s="1"/>
  <c r="H278" i="14"/>
  <c r="H404" i="14" s="1"/>
  <c r="G278" i="14"/>
  <c r="G404" i="14" s="1"/>
  <c r="F278" i="14"/>
  <c r="F404" i="14" s="1"/>
  <c r="E278" i="14"/>
  <c r="E404" i="14" s="1"/>
  <c r="D278" i="14"/>
  <c r="D404" i="14" s="1"/>
  <c r="D272" i="14"/>
  <c r="M268" i="14"/>
  <c r="M400" i="14" s="1"/>
  <c r="L268" i="14"/>
  <c r="L400" i="14" s="1"/>
  <c r="K268" i="14"/>
  <c r="K400" i="14" s="1"/>
  <c r="J268" i="14"/>
  <c r="J400" i="14" s="1"/>
  <c r="I268" i="14"/>
  <c r="I400" i="14" s="1"/>
  <c r="H268" i="14"/>
  <c r="H400" i="14" s="1"/>
  <c r="G268" i="14"/>
  <c r="G400" i="14" s="1"/>
  <c r="F268" i="14"/>
  <c r="F400" i="14" s="1"/>
  <c r="E268" i="14"/>
  <c r="E400" i="14" s="1"/>
  <c r="D268" i="14"/>
  <c r="D400" i="14" s="1"/>
  <c r="M264" i="14"/>
  <c r="M388" i="14" s="1"/>
  <c r="L264" i="14"/>
  <c r="L388" i="14" s="1"/>
  <c r="K264" i="14"/>
  <c r="K388" i="14" s="1"/>
  <c r="J264" i="14"/>
  <c r="J388" i="14" s="1"/>
  <c r="I264" i="14"/>
  <c r="I388" i="14" s="1"/>
  <c r="H264" i="14"/>
  <c r="H388" i="14" s="1"/>
  <c r="G264" i="14"/>
  <c r="G388" i="14" s="1"/>
  <c r="F264" i="14"/>
  <c r="F388" i="14" s="1"/>
  <c r="E264" i="14"/>
  <c r="E388" i="14" s="1"/>
  <c r="D264" i="14"/>
  <c r="D388" i="14" s="1"/>
  <c r="M263" i="14"/>
  <c r="M387" i="14" s="1"/>
  <c r="L263" i="14"/>
  <c r="L387" i="14" s="1"/>
  <c r="K263" i="14"/>
  <c r="K387" i="14" s="1"/>
  <c r="J263" i="14"/>
  <c r="J387" i="14" s="1"/>
  <c r="I263" i="14"/>
  <c r="I387" i="14" s="1"/>
  <c r="H263" i="14"/>
  <c r="H387" i="14" s="1"/>
  <c r="G263" i="14"/>
  <c r="G387" i="14" s="1"/>
  <c r="F263" i="14"/>
  <c r="F387" i="14" s="1"/>
  <c r="E263" i="14"/>
  <c r="E387" i="14" s="1"/>
  <c r="D263" i="14"/>
  <c r="D387" i="14" s="1"/>
  <c r="M260" i="14"/>
  <c r="L260" i="14"/>
  <c r="K260" i="14"/>
  <c r="J260" i="14"/>
  <c r="I260" i="14"/>
  <c r="H260" i="14"/>
  <c r="G260" i="14"/>
  <c r="F260" i="14"/>
  <c r="E260" i="14"/>
  <c r="D260" i="14"/>
  <c r="M258" i="14"/>
  <c r="L258" i="14"/>
  <c r="K258" i="14"/>
  <c r="J258" i="14"/>
  <c r="I258" i="14"/>
  <c r="H258" i="14"/>
  <c r="G258" i="14"/>
  <c r="F258" i="14"/>
  <c r="E258" i="14"/>
  <c r="D258" i="14"/>
  <c r="M256" i="14"/>
  <c r="L256" i="14"/>
  <c r="K256" i="14"/>
  <c r="J256" i="14"/>
  <c r="I256" i="14"/>
  <c r="H256" i="14"/>
  <c r="G256" i="14"/>
  <c r="F256" i="14"/>
  <c r="E256" i="14"/>
  <c r="D256" i="14"/>
  <c r="G253" i="14"/>
  <c r="F253" i="14"/>
  <c r="E253" i="14"/>
  <c r="D253" i="14"/>
  <c r="M231" i="14"/>
  <c r="L231" i="14"/>
  <c r="K231" i="14"/>
  <c r="J231" i="14"/>
  <c r="I231" i="14"/>
  <c r="H231" i="14"/>
  <c r="G231" i="14"/>
  <c r="F231" i="14"/>
  <c r="E231" i="14"/>
  <c r="D231" i="14"/>
  <c r="M229" i="14"/>
  <c r="L229" i="14"/>
  <c r="K229" i="14"/>
  <c r="J229" i="14"/>
  <c r="I229" i="14"/>
  <c r="H229" i="14"/>
  <c r="G229" i="14"/>
  <c r="F229" i="14"/>
  <c r="E229" i="14"/>
  <c r="D229" i="14"/>
  <c r="D228" i="14"/>
  <c r="M222" i="14"/>
  <c r="L222" i="14"/>
  <c r="K222" i="14"/>
  <c r="J222" i="14"/>
  <c r="I222" i="14"/>
  <c r="H222" i="14"/>
  <c r="G222" i="14"/>
  <c r="F222" i="14"/>
  <c r="E222" i="14"/>
  <c r="D222" i="14"/>
  <c r="M220" i="14"/>
  <c r="L220" i="14"/>
  <c r="K220" i="14"/>
  <c r="J220" i="14"/>
  <c r="I220" i="14"/>
  <c r="H220" i="14"/>
  <c r="G220" i="14"/>
  <c r="F220" i="14"/>
  <c r="E220" i="14"/>
  <c r="D220" i="14"/>
  <c r="D219" i="14"/>
  <c r="D221" i="14" s="1"/>
  <c r="M208" i="14"/>
  <c r="L208" i="14"/>
  <c r="K208" i="14"/>
  <c r="J208" i="14"/>
  <c r="I208" i="14"/>
  <c r="H208" i="14"/>
  <c r="G208" i="14"/>
  <c r="F208" i="14"/>
  <c r="E208" i="14"/>
  <c r="D208" i="14"/>
  <c r="M206" i="14"/>
  <c r="L206" i="14"/>
  <c r="K206" i="14"/>
  <c r="J206" i="14"/>
  <c r="I206" i="14"/>
  <c r="H206" i="14"/>
  <c r="G206" i="14"/>
  <c r="F206" i="14"/>
  <c r="E206" i="14"/>
  <c r="D206" i="14"/>
  <c r="D205" i="14"/>
  <c r="M200" i="14"/>
  <c r="L200" i="14"/>
  <c r="K200" i="14"/>
  <c r="J200" i="14"/>
  <c r="I200" i="14"/>
  <c r="H200" i="14"/>
  <c r="G200" i="14"/>
  <c r="F200" i="14"/>
  <c r="E200" i="14"/>
  <c r="D200" i="14"/>
  <c r="M198" i="14"/>
  <c r="L198" i="14"/>
  <c r="K198" i="14"/>
  <c r="J198" i="14"/>
  <c r="I198" i="14"/>
  <c r="H198" i="14"/>
  <c r="G198" i="14"/>
  <c r="F198" i="14"/>
  <c r="E198" i="14"/>
  <c r="D198" i="14"/>
  <c r="D197" i="14"/>
  <c r="D199" i="14" s="1"/>
  <c r="G186" i="14"/>
  <c r="G187" i="14" s="1"/>
  <c r="G396" i="14" s="1"/>
  <c r="F186" i="14"/>
  <c r="F187" i="14" s="1"/>
  <c r="F396" i="14" s="1"/>
  <c r="E186" i="14"/>
  <c r="E187" i="14" s="1"/>
  <c r="E396" i="14" s="1"/>
  <c r="D186" i="14"/>
  <c r="D187" i="14" s="1"/>
  <c r="D396" i="14" s="1"/>
  <c r="D181" i="14"/>
  <c r="D324" i="14" s="1"/>
  <c r="D420" i="14" s="1"/>
  <c r="D180" i="14"/>
  <c r="M170" i="14"/>
  <c r="L170" i="14"/>
  <c r="K170" i="14"/>
  <c r="J170" i="14"/>
  <c r="I170" i="14"/>
  <c r="H170" i="14"/>
  <c r="G170" i="14"/>
  <c r="F170" i="14"/>
  <c r="E170" i="14"/>
  <c r="D170" i="14"/>
  <c r="C170" i="14"/>
  <c r="G157" i="14"/>
  <c r="G254" i="14" s="1"/>
  <c r="F157" i="14"/>
  <c r="F254" i="14" s="1"/>
  <c r="E157" i="14"/>
  <c r="E254" i="14" s="1"/>
  <c r="D157" i="14"/>
  <c r="D254" i="14" s="1"/>
  <c r="H151" i="14"/>
  <c r="H319" i="14" s="1"/>
  <c r="H149" i="14"/>
  <c r="H320" i="14" s="1"/>
  <c r="E146" i="14"/>
  <c r="E272" i="14" s="1"/>
  <c r="H145" i="14"/>
  <c r="I145" i="14" s="1"/>
  <c r="C145" i="14"/>
  <c r="H139" i="14"/>
  <c r="I139" i="14" s="1"/>
  <c r="J139" i="14" s="1"/>
  <c r="K139" i="14" s="1"/>
  <c r="L139" i="14" s="1"/>
  <c r="M139" i="14" s="1"/>
  <c r="H123" i="14"/>
  <c r="I123" i="14" s="1"/>
  <c r="E121" i="14"/>
  <c r="E181" i="14" s="1"/>
  <c r="E324" i="14" s="1"/>
  <c r="E420" i="14" s="1"/>
  <c r="C100" i="14"/>
  <c r="D168" i="14" s="1"/>
  <c r="C85" i="14"/>
  <c r="D172" i="14" s="1"/>
  <c r="C32" i="14"/>
  <c r="C336" i="14" s="1"/>
  <c r="C353" i="14" s="1"/>
  <c r="C17" i="14"/>
  <c r="E6" i="14"/>
  <c r="F6" i="14" s="1"/>
  <c r="G6" i="14" s="1"/>
  <c r="H6" i="14" s="1"/>
  <c r="I6" i="14" s="1"/>
  <c r="J6" i="14" s="1"/>
  <c r="K6" i="14" s="1"/>
  <c r="L6" i="14" s="1"/>
  <c r="M6" i="14" s="1"/>
  <c r="F146" i="14" l="1"/>
  <c r="F272" i="14" s="1"/>
  <c r="E358" i="14"/>
  <c r="F358" i="14" s="1"/>
  <c r="G358" i="14" s="1"/>
  <c r="H358" i="14" s="1"/>
  <c r="G189" i="17"/>
  <c r="G287" i="17" s="1"/>
  <c r="G418" i="17" s="1"/>
  <c r="I368" i="17"/>
  <c r="J368" i="17" s="1"/>
  <c r="E331" i="14"/>
  <c r="F331" i="14"/>
  <c r="D353" i="14"/>
  <c r="E353" i="14" s="1"/>
  <c r="F353" i="14" s="1"/>
  <c r="G353" i="14" s="1"/>
  <c r="H353" i="14" s="1"/>
  <c r="I353" i="14" s="1"/>
  <c r="J353" i="14" s="1"/>
  <c r="K353" i="14" s="1"/>
  <c r="L353" i="14" s="1"/>
  <c r="M353" i="14" s="1"/>
  <c r="G331" i="14"/>
  <c r="H331" i="14"/>
  <c r="D354" i="14"/>
  <c r="E354" i="14" s="1"/>
  <c r="F354" i="14" s="1"/>
  <c r="G354" i="14" s="1"/>
  <c r="H354" i="14" s="1"/>
  <c r="I354" i="14" s="1"/>
  <c r="J354" i="14" s="1"/>
  <c r="K354" i="14" s="1"/>
  <c r="L354" i="14" s="1"/>
  <c r="M354" i="14" s="1"/>
  <c r="K331" i="14"/>
  <c r="C410" i="14"/>
  <c r="C397" i="14"/>
  <c r="C411" i="14" s="1"/>
  <c r="M331" i="14"/>
  <c r="F440" i="14"/>
  <c r="G440" i="14"/>
  <c r="K172" i="17"/>
  <c r="K280" i="17" s="1"/>
  <c r="K408" i="17" s="1"/>
  <c r="H211" i="17"/>
  <c r="H279" i="17" s="1"/>
  <c r="J272" i="17"/>
  <c r="J159" i="17"/>
  <c r="M158" i="17"/>
  <c r="L358" i="17"/>
  <c r="I232" i="17"/>
  <c r="I233" i="17" s="1"/>
  <c r="J228" i="17" s="1"/>
  <c r="J230" i="17" s="1"/>
  <c r="I363" i="17"/>
  <c r="G401" i="17"/>
  <c r="G392" i="17"/>
  <c r="G397" i="17" s="1"/>
  <c r="G411" i="17" s="1"/>
  <c r="K447" i="17"/>
  <c r="K450" i="17" s="1"/>
  <c r="I275" i="17"/>
  <c r="J168" i="17"/>
  <c r="G407" i="17"/>
  <c r="G312" i="17"/>
  <c r="G364" i="17" s="1"/>
  <c r="G241" i="17"/>
  <c r="M254" i="17"/>
  <c r="M165" i="17"/>
  <c r="M270" i="17" s="1"/>
  <c r="M393" i="17" s="1"/>
  <c r="M164" i="17"/>
  <c r="M265" i="17" s="1"/>
  <c r="M389" i="17" s="1"/>
  <c r="M163" i="17"/>
  <c r="M266" i="17" s="1"/>
  <c r="M390" i="17" s="1"/>
  <c r="M160" i="17"/>
  <c r="M267" i="17" s="1"/>
  <c r="M391" i="17" s="1"/>
  <c r="L255" i="17"/>
  <c r="L257" i="17" s="1"/>
  <c r="L259" i="17" s="1"/>
  <c r="L261" i="17" s="1"/>
  <c r="L166" i="17"/>
  <c r="L276" i="17" s="1"/>
  <c r="L394" i="17" s="1"/>
  <c r="E380" i="17"/>
  <c r="E461" i="17" s="1"/>
  <c r="K121" i="17"/>
  <c r="J181" i="17"/>
  <c r="J324" i="17" s="1"/>
  <c r="J420" i="17" s="1"/>
  <c r="J167" i="17"/>
  <c r="J277" i="17" s="1"/>
  <c r="J395" i="17" s="1"/>
  <c r="I201" i="17"/>
  <c r="J197" i="17"/>
  <c r="J199" i="17" s="1"/>
  <c r="I209" i="17"/>
  <c r="J205" i="17"/>
  <c r="J207" i="17" s="1"/>
  <c r="F412" i="17"/>
  <c r="F463" i="17" s="1"/>
  <c r="G285" i="17"/>
  <c r="H183" i="17"/>
  <c r="F224" i="17"/>
  <c r="G219" i="17" s="1"/>
  <c r="G221" i="17" s="1"/>
  <c r="I356" i="17"/>
  <c r="I161" i="17"/>
  <c r="H269" i="17"/>
  <c r="H273" i="17" s="1"/>
  <c r="H403" i="17"/>
  <c r="H285" i="17"/>
  <c r="I262" i="17"/>
  <c r="I162" i="17"/>
  <c r="I271" i="17" s="1"/>
  <c r="I402" i="17" s="1"/>
  <c r="D240" i="17"/>
  <c r="D244" i="17" s="1"/>
  <c r="D245" i="17" s="1"/>
  <c r="H352" i="17"/>
  <c r="F441" i="17"/>
  <c r="F443" i="17" s="1"/>
  <c r="F451" i="17" s="1"/>
  <c r="F274" i="17"/>
  <c r="F286" i="17" s="1"/>
  <c r="F365" i="17"/>
  <c r="H386" i="17"/>
  <c r="M319" i="17"/>
  <c r="M357" i="17" s="1"/>
  <c r="M186" i="17"/>
  <c r="M187" i="17" s="1"/>
  <c r="M396" i="17" s="1"/>
  <c r="I182" i="17"/>
  <c r="J180" i="17" s="1"/>
  <c r="H366" i="17"/>
  <c r="H407" i="17"/>
  <c r="H312" i="17"/>
  <c r="H241" i="17"/>
  <c r="E240" i="17"/>
  <c r="E244" i="17" s="1"/>
  <c r="M358" i="17"/>
  <c r="G273" i="17"/>
  <c r="F121" i="14"/>
  <c r="G121" i="14" s="1"/>
  <c r="G181" i="14" s="1"/>
  <c r="G324" i="14" s="1"/>
  <c r="G420" i="14" s="1"/>
  <c r="D207" i="14"/>
  <c r="E205" i="14" s="1"/>
  <c r="E207" i="14" s="1"/>
  <c r="D230" i="14"/>
  <c r="D357" i="14"/>
  <c r="E357" i="14" s="1"/>
  <c r="F357" i="14" s="1"/>
  <c r="G357" i="14" s="1"/>
  <c r="H357" i="14" s="1"/>
  <c r="C356" i="14"/>
  <c r="D356" i="14" s="1"/>
  <c r="E168" i="14"/>
  <c r="D275" i="14"/>
  <c r="D209" i="14"/>
  <c r="D232" i="14"/>
  <c r="D280" i="14"/>
  <c r="E172" i="14"/>
  <c r="E280" i="14" s="1"/>
  <c r="I253" i="14"/>
  <c r="I157" i="14"/>
  <c r="J123" i="14"/>
  <c r="E197" i="14"/>
  <c r="E199" i="14" s="1"/>
  <c r="D201" i="14"/>
  <c r="D211" i="14" s="1"/>
  <c r="D279" i="14" s="1"/>
  <c r="D223" i="14"/>
  <c r="D235" i="14" s="1"/>
  <c r="D242" i="14" s="1"/>
  <c r="D318" i="14"/>
  <c r="D440" i="14" s="1"/>
  <c r="C318" i="14"/>
  <c r="C73" i="14"/>
  <c r="D161" i="14" s="1"/>
  <c r="H157" i="14"/>
  <c r="D158" i="14"/>
  <c r="F158" i="14"/>
  <c r="D159" i="14"/>
  <c r="F159" i="14"/>
  <c r="D160" i="14"/>
  <c r="D267" i="14" s="1"/>
  <c r="D391" i="14" s="1"/>
  <c r="F160" i="14"/>
  <c r="F267" i="14" s="1"/>
  <c r="F391" i="14" s="1"/>
  <c r="D163" i="14"/>
  <c r="D266" i="14" s="1"/>
  <c r="D390" i="14" s="1"/>
  <c r="F163" i="14"/>
  <c r="F266" i="14" s="1"/>
  <c r="F390" i="14" s="1"/>
  <c r="D164" i="14"/>
  <c r="D265" i="14" s="1"/>
  <c r="D389" i="14" s="1"/>
  <c r="F164" i="14"/>
  <c r="F265" i="14" s="1"/>
  <c r="F389" i="14" s="1"/>
  <c r="D165" i="14"/>
  <c r="D270" i="14" s="1"/>
  <c r="D393" i="14" s="1"/>
  <c r="F165" i="14"/>
  <c r="F270" i="14" s="1"/>
  <c r="F393" i="14" s="1"/>
  <c r="D171" i="14"/>
  <c r="F171" i="14"/>
  <c r="H171" i="14"/>
  <c r="J171" i="14"/>
  <c r="L171" i="14"/>
  <c r="D182" i="14"/>
  <c r="E180" i="14" s="1"/>
  <c r="H186" i="14"/>
  <c r="H187" i="14" s="1"/>
  <c r="H396" i="14" s="1"/>
  <c r="H253" i="14"/>
  <c r="H318" i="14"/>
  <c r="H440" i="14" s="1"/>
  <c r="I318" i="14"/>
  <c r="D363" i="14"/>
  <c r="C365" i="14"/>
  <c r="C36" i="14"/>
  <c r="C381" i="14" s="1"/>
  <c r="C458" i="14" s="1"/>
  <c r="J145" i="14"/>
  <c r="G146" i="14"/>
  <c r="H146" i="14" s="1"/>
  <c r="I146" i="14" s="1"/>
  <c r="J146" i="14" s="1"/>
  <c r="K146" i="14" s="1"/>
  <c r="L146" i="14" s="1"/>
  <c r="M146" i="14" s="1"/>
  <c r="I149" i="14"/>
  <c r="I151" i="14"/>
  <c r="E158" i="14"/>
  <c r="E167" i="14" s="1"/>
  <c r="E277" i="14" s="1"/>
  <c r="E395" i="14" s="1"/>
  <c r="G158" i="14"/>
  <c r="E159" i="14"/>
  <c r="E160" i="14"/>
  <c r="E267" i="14" s="1"/>
  <c r="E391" i="14" s="1"/>
  <c r="G160" i="14"/>
  <c r="G267" i="14" s="1"/>
  <c r="G391" i="14" s="1"/>
  <c r="E163" i="14"/>
  <c r="E266" i="14" s="1"/>
  <c r="E390" i="14" s="1"/>
  <c r="G163" i="14"/>
  <c r="G266" i="14" s="1"/>
  <c r="G390" i="14" s="1"/>
  <c r="E164" i="14"/>
  <c r="E265" i="14" s="1"/>
  <c r="E389" i="14" s="1"/>
  <c r="G164" i="14"/>
  <c r="G265" i="14" s="1"/>
  <c r="G389" i="14" s="1"/>
  <c r="E165" i="14"/>
  <c r="E270" i="14" s="1"/>
  <c r="E393" i="14" s="1"/>
  <c r="G165" i="14"/>
  <c r="G270" i="14" s="1"/>
  <c r="G393" i="14" s="1"/>
  <c r="C171" i="14"/>
  <c r="E171" i="14"/>
  <c r="G171" i="14"/>
  <c r="I171" i="14"/>
  <c r="K171" i="14"/>
  <c r="M171" i="14"/>
  <c r="C340" i="14"/>
  <c r="E419" i="14"/>
  <c r="E406" i="14"/>
  <c r="G419" i="14"/>
  <c r="G406" i="14"/>
  <c r="I419" i="14"/>
  <c r="I406" i="14"/>
  <c r="K419" i="14"/>
  <c r="K406" i="14"/>
  <c r="M419" i="14"/>
  <c r="M406" i="14"/>
  <c r="E326" i="14"/>
  <c r="G326" i="14"/>
  <c r="I326" i="14"/>
  <c r="K326" i="14"/>
  <c r="M326" i="14"/>
  <c r="C331" i="14"/>
  <c r="C352" i="14"/>
  <c r="D419" i="14"/>
  <c r="D406" i="14"/>
  <c r="F419" i="14"/>
  <c r="F406" i="14"/>
  <c r="H419" i="14"/>
  <c r="H406" i="14"/>
  <c r="J419" i="14"/>
  <c r="J406" i="14"/>
  <c r="L419" i="14"/>
  <c r="L406" i="14"/>
  <c r="D326" i="14"/>
  <c r="F326" i="14"/>
  <c r="H326" i="14"/>
  <c r="J326" i="14"/>
  <c r="L326" i="14"/>
  <c r="M172" i="17" l="1"/>
  <c r="M280" i="17" s="1"/>
  <c r="M408" i="17" s="1"/>
  <c r="D233" i="14"/>
  <c r="E228" i="14" s="1"/>
  <c r="E230" i="14" s="1"/>
  <c r="L172" i="17"/>
  <c r="L280" i="17" s="1"/>
  <c r="G159" i="14"/>
  <c r="G262" i="14" s="1"/>
  <c r="G325" i="17"/>
  <c r="K313" i="17"/>
  <c r="K368" i="17" s="1"/>
  <c r="H121" i="14"/>
  <c r="K272" i="17"/>
  <c r="K159" i="17"/>
  <c r="J232" i="17"/>
  <c r="J233" i="17" s="1"/>
  <c r="K228" i="17" s="1"/>
  <c r="K230" i="17" s="1"/>
  <c r="H364" i="17"/>
  <c r="G365" i="17"/>
  <c r="G441" i="17"/>
  <c r="G443" i="17" s="1"/>
  <c r="G451" i="17" s="1"/>
  <c r="G274" i="17"/>
  <c r="G286" i="17" s="1"/>
  <c r="I366" i="17"/>
  <c r="F293" i="17"/>
  <c r="F307" i="17"/>
  <c r="I386" i="17"/>
  <c r="I269" i="17"/>
  <c r="I273" i="17" s="1"/>
  <c r="J161" i="17"/>
  <c r="H405" i="17"/>
  <c r="H189" i="17"/>
  <c r="H287" i="17" s="1"/>
  <c r="K205" i="17"/>
  <c r="K207" i="17" s="1"/>
  <c r="J209" i="17"/>
  <c r="K197" i="17"/>
  <c r="K199" i="17" s="1"/>
  <c r="J201" i="17"/>
  <c r="K181" i="17"/>
  <c r="K324" i="17" s="1"/>
  <c r="K420" i="17" s="1"/>
  <c r="K167" i="17"/>
  <c r="K277" i="17" s="1"/>
  <c r="K395" i="17" s="1"/>
  <c r="L121" i="17"/>
  <c r="L447" i="17"/>
  <c r="L450" i="17" s="1"/>
  <c r="K168" i="17"/>
  <c r="J275" i="17"/>
  <c r="I183" i="17"/>
  <c r="G410" i="17"/>
  <c r="G412" i="17" s="1"/>
  <c r="G463" i="17" s="1"/>
  <c r="C465" i="17" s="1"/>
  <c r="J182" i="17"/>
  <c r="K180" i="17" s="1"/>
  <c r="H441" i="17"/>
  <c r="H443" i="17" s="1"/>
  <c r="H451" i="17" s="1"/>
  <c r="H274" i="17"/>
  <c r="H286" i="17" s="1"/>
  <c r="F380" i="17"/>
  <c r="F461" i="17" s="1"/>
  <c r="I352" i="17"/>
  <c r="E245" i="17"/>
  <c r="D246" i="17"/>
  <c r="H392" i="17"/>
  <c r="H397" i="17" s="1"/>
  <c r="H411" i="17" s="1"/>
  <c r="H401" i="17"/>
  <c r="J356" i="17"/>
  <c r="G223" i="17"/>
  <c r="G235" i="17" s="1"/>
  <c r="G242" i="17" s="1"/>
  <c r="M313" i="17"/>
  <c r="M255" i="17"/>
  <c r="M257" i="17" s="1"/>
  <c r="M259" i="17" s="1"/>
  <c r="M261" i="17" s="1"/>
  <c r="M166" i="17"/>
  <c r="M276" i="17" s="1"/>
  <c r="M394" i="17" s="1"/>
  <c r="J262" i="17"/>
  <c r="J162" i="17"/>
  <c r="J271" i="17" s="1"/>
  <c r="J402" i="17" s="1"/>
  <c r="I403" i="17"/>
  <c r="J363" i="17"/>
  <c r="I211" i="17"/>
  <c r="I279" i="17" s="1"/>
  <c r="I285" i="17" s="1"/>
  <c r="F181" i="14"/>
  <c r="F324" i="14" s="1"/>
  <c r="F420" i="14" s="1"/>
  <c r="F167" i="14"/>
  <c r="F277" i="14" s="1"/>
  <c r="F395" i="14" s="1"/>
  <c r="D224" i="14"/>
  <c r="E219" i="14" s="1"/>
  <c r="E221" i="14" s="1"/>
  <c r="E223" i="14" s="1"/>
  <c r="F172" i="14"/>
  <c r="F280" i="14" s="1"/>
  <c r="E161" i="14"/>
  <c r="D269" i="14"/>
  <c r="E262" i="14"/>
  <c r="E162" i="14"/>
  <c r="E271" i="14" s="1"/>
  <c r="E402" i="14" s="1"/>
  <c r="E255" i="14"/>
  <c r="E257" i="14" s="1"/>
  <c r="E259" i="14" s="1"/>
  <c r="E261" i="14" s="1"/>
  <c r="E166" i="14"/>
  <c r="E276" i="14" s="1"/>
  <c r="E394" i="14" s="1"/>
  <c r="I320" i="14"/>
  <c r="J149" i="14"/>
  <c r="K145" i="14"/>
  <c r="K318" i="14" s="1"/>
  <c r="C380" i="14"/>
  <c r="C461" i="14" s="1"/>
  <c r="D262" i="14"/>
  <c r="D162" i="14"/>
  <c r="D271" i="14" s="1"/>
  <c r="D402" i="14" s="1"/>
  <c r="D255" i="14"/>
  <c r="D257" i="14" s="1"/>
  <c r="D259" i="14" s="1"/>
  <c r="D261" i="14" s="1"/>
  <c r="D167" i="14"/>
  <c r="D277" i="14" s="1"/>
  <c r="D395" i="14" s="1"/>
  <c r="D166" i="14"/>
  <c r="D276" i="14" s="1"/>
  <c r="D394" i="14" s="1"/>
  <c r="E356" i="14"/>
  <c r="C440" i="14"/>
  <c r="C443" i="14" s="1"/>
  <c r="C451" i="14" s="1"/>
  <c r="C366" i="14"/>
  <c r="D366" i="14" s="1"/>
  <c r="C322" i="14"/>
  <c r="C327" i="14" s="1"/>
  <c r="C333" i="14" s="1"/>
  <c r="C343" i="14" s="1"/>
  <c r="C344" i="14" s="1"/>
  <c r="D407" i="14"/>
  <c r="D312" i="14"/>
  <c r="D364" i="14" s="1"/>
  <c r="D241" i="14"/>
  <c r="K123" i="14"/>
  <c r="J253" i="14"/>
  <c r="J157" i="14"/>
  <c r="D408" i="14"/>
  <c r="D313" i="14"/>
  <c r="D368" i="14" s="1"/>
  <c r="I121" i="14"/>
  <c r="H181" i="14"/>
  <c r="H324" i="14" s="1"/>
  <c r="H420" i="14" s="1"/>
  <c r="E275" i="14"/>
  <c r="F168" i="14"/>
  <c r="I358" i="14"/>
  <c r="I440" i="14"/>
  <c r="J318" i="14"/>
  <c r="G172" i="14"/>
  <c r="G280" i="14" s="1"/>
  <c r="D183" i="14"/>
  <c r="C360" i="14"/>
  <c r="D352" i="14"/>
  <c r="G162" i="14"/>
  <c r="G271" i="14" s="1"/>
  <c r="G402" i="14" s="1"/>
  <c r="G255" i="14"/>
  <c r="G257" i="14" s="1"/>
  <c r="G259" i="14" s="1"/>
  <c r="G261" i="14" s="1"/>
  <c r="G166" i="14"/>
  <c r="G276" i="14" s="1"/>
  <c r="G394" i="14" s="1"/>
  <c r="I319" i="14"/>
  <c r="I357" i="14" s="1"/>
  <c r="I186" i="14"/>
  <c r="I187" i="14" s="1"/>
  <c r="I396" i="14" s="1"/>
  <c r="J151" i="14"/>
  <c r="H272" i="14"/>
  <c r="D365" i="14"/>
  <c r="E363" i="14"/>
  <c r="E182" i="14"/>
  <c r="F180" i="14" s="1"/>
  <c r="F262" i="14"/>
  <c r="F162" i="14"/>
  <c r="F271" i="14" s="1"/>
  <c r="F402" i="14" s="1"/>
  <c r="F255" i="14"/>
  <c r="F257" i="14" s="1"/>
  <c r="F259" i="14" s="1"/>
  <c r="F261" i="14" s="1"/>
  <c r="F166" i="14"/>
  <c r="F276" i="14" s="1"/>
  <c r="F394" i="14" s="1"/>
  <c r="H254" i="14"/>
  <c r="H165" i="14"/>
  <c r="H270" i="14" s="1"/>
  <c r="H393" i="14" s="1"/>
  <c r="H164" i="14"/>
  <c r="H265" i="14" s="1"/>
  <c r="H389" i="14" s="1"/>
  <c r="H163" i="14"/>
  <c r="H266" i="14" s="1"/>
  <c r="H390" i="14" s="1"/>
  <c r="H160" i="14"/>
  <c r="H267" i="14" s="1"/>
  <c r="H391" i="14" s="1"/>
  <c r="H159" i="14"/>
  <c r="H158" i="14"/>
  <c r="H167" i="14" s="1"/>
  <c r="H277" i="14" s="1"/>
  <c r="H395" i="14" s="1"/>
  <c r="E201" i="14"/>
  <c r="F197" i="14"/>
  <c r="F199" i="14" s="1"/>
  <c r="I254" i="14"/>
  <c r="I165" i="14"/>
  <c r="I270" i="14" s="1"/>
  <c r="I393" i="14" s="1"/>
  <c r="I164" i="14"/>
  <c r="I265" i="14" s="1"/>
  <c r="I389" i="14" s="1"/>
  <c r="I163" i="14"/>
  <c r="I266" i="14" s="1"/>
  <c r="I390" i="14" s="1"/>
  <c r="I160" i="14"/>
  <c r="I267" i="14" s="1"/>
  <c r="I391" i="14" s="1"/>
  <c r="I158" i="14"/>
  <c r="F408" i="14"/>
  <c r="F313" i="14"/>
  <c r="E408" i="14"/>
  <c r="E313" i="14"/>
  <c r="E232" i="14"/>
  <c r="E233" i="14" s="1"/>
  <c r="F228" i="14" s="1"/>
  <c r="F230" i="14" s="1"/>
  <c r="E209" i="14"/>
  <c r="F205" i="14"/>
  <c r="F207" i="14" s="1"/>
  <c r="D403" i="14"/>
  <c r="C378" i="14"/>
  <c r="C459" i="14" s="1"/>
  <c r="G272" i="14"/>
  <c r="G167" i="14"/>
  <c r="G277" i="14" s="1"/>
  <c r="G395" i="14" s="1"/>
  <c r="H410" i="17" l="1"/>
  <c r="H412" i="17" s="1"/>
  <c r="H463" i="17" s="1"/>
  <c r="G224" i="17"/>
  <c r="H219" i="17" s="1"/>
  <c r="H221" i="17" s="1"/>
  <c r="H223" i="17" s="1"/>
  <c r="H235" i="17" s="1"/>
  <c r="H242" i="17" s="1"/>
  <c r="J211" i="17"/>
  <c r="J279" i="17" s="1"/>
  <c r="J407" i="17" s="1"/>
  <c r="L408" i="17"/>
  <c r="L313" i="17"/>
  <c r="L368" i="17" s="1"/>
  <c r="M368" i="17" s="1"/>
  <c r="D285" i="14"/>
  <c r="L272" i="17"/>
  <c r="L159" i="17"/>
  <c r="J183" i="17"/>
  <c r="J405" i="17" s="1"/>
  <c r="K232" i="17"/>
  <c r="K233" i="17" s="1"/>
  <c r="L228" i="17" s="1"/>
  <c r="L230" i="17" s="1"/>
  <c r="K356" i="17"/>
  <c r="D294" i="17"/>
  <c r="D247" i="17"/>
  <c r="J352" i="17"/>
  <c r="H293" i="17"/>
  <c r="H307" i="17"/>
  <c r="K182" i="17"/>
  <c r="L180" i="17" s="1"/>
  <c r="J403" i="17"/>
  <c r="J285" i="17"/>
  <c r="K262" i="17"/>
  <c r="K162" i="17"/>
  <c r="K271" i="17" s="1"/>
  <c r="K402" i="17" s="1"/>
  <c r="M121" i="17"/>
  <c r="L181" i="17"/>
  <c r="L324" i="17" s="1"/>
  <c r="L420" i="17" s="1"/>
  <c r="L167" i="17"/>
  <c r="L277" i="17" s="1"/>
  <c r="L395" i="17" s="1"/>
  <c r="K201" i="17"/>
  <c r="L197" i="17"/>
  <c r="L199" i="17" s="1"/>
  <c r="K209" i="17"/>
  <c r="L205" i="17"/>
  <c r="L207" i="17" s="1"/>
  <c r="I401" i="17"/>
  <c r="I392" i="17"/>
  <c r="F240" i="17"/>
  <c r="F244" i="17" s="1"/>
  <c r="F245" i="17" s="1"/>
  <c r="G380" i="17"/>
  <c r="G461" i="17" s="1"/>
  <c r="I397" i="17"/>
  <c r="I411" i="17" s="1"/>
  <c r="I407" i="17"/>
  <c r="I312" i="17"/>
  <c r="I364" i="17" s="1"/>
  <c r="I241" i="17"/>
  <c r="K363" i="17"/>
  <c r="J386" i="17"/>
  <c r="M447" i="17"/>
  <c r="E246" i="17"/>
  <c r="I405" i="17"/>
  <c r="I189" i="17"/>
  <c r="I287" i="17" s="1"/>
  <c r="K275" i="17"/>
  <c r="L168" i="17"/>
  <c r="M159" i="17"/>
  <c r="J312" i="17"/>
  <c r="J241" i="17"/>
  <c r="H418" i="17"/>
  <c r="H325" i="17"/>
  <c r="K161" i="17"/>
  <c r="J269" i="17"/>
  <c r="I441" i="17"/>
  <c r="I443" i="17" s="1"/>
  <c r="I451" i="17" s="1"/>
  <c r="I274" i="17"/>
  <c r="I286" i="17" s="1"/>
  <c r="J366" i="17"/>
  <c r="G307" i="17"/>
  <c r="G293" i="17"/>
  <c r="H365" i="17"/>
  <c r="E183" i="14"/>
  <c r="E368" i="14"/>
  <c r="F368" i="14" s="1"/>
  <c r="E235" i="14"/>
  <c r="E242" i="14" s="1"/>
  <c r="F447" i="14"/>
  <c r="F450" i="14" s="1"/>
  <c r="F386" i="14"/>
  <c r="D380" i="14"/>
  <c r="D461" i="14" s="1"/>
  <c r="E352" i="14"/>
  <c r="D405" i="14"/>
  <c r="D189" i="14"/>
  <c r="D287" i="14" s="1"/>
  <c r="G205" i="14"/>
  <c r="G207" i="14" s="1"/>
  <c r="F209" i="14"/>
  <c r="I255" i="14"/>
  <c r="I257" i="14" s="1"/>
  <c r="I259" i="14" s="1"/>
  <c r="I261" i="14" s="1"/>
  <c r="I166" i="14"/>
  <c r="I276" i="14" s="1"/>
  <c r="I394" i="14" s="1"/>
  <c r="H262" i="14"/>
  <c r="H162" i="14"/>
  <c r="H271" i="14" s="1"/>
  <c r="H402" i="14" s="1"/>
  <c r="F182" i="14"/>
  <c r="G180" i="14" s="1"/>
  <c r="F363" i="14"/>
  <c r="I272" i="14"/>
  <c r="J319" i="14"/>
  <c r="J357" i="14" s="1"/>
  <c r="K151" i="14"/>
  <c r="J186" i="14"/>
  <c r="J187" i="14" s="1"/>
  <c r="J396" i="14" s="1"/>
  <c r="G447" i="14"/>
  <c r="G450" i="14" s="1"/>
  <c r="G386" i="14"/>
  <c r="G168" i="14"/>
  <c r="F275" i="14"/>
  <c r="I181" i="14"/>
  <c r="I324" i="14" s="1"/>
  <c r="I420" i="14" s="1"/>
  <c r="I167" i="14"/>
  <c r="I277" i="14" s="1"/>
  <c r="I395" i="14" s="1"/>
  <c r="J121" i="14"/>
  <c r="E366" i="14"/>
  <c r="F356" i="14"/>
  <c r="D447" i="14"/>
  <c r="D450" i="14" s="1"/>
  <c r="D386" i="14"/>
  <c r="D273" i="14"/>
  <c r="E447" i="14"/>
  <c r="E450" i="14" s="1"/>
  <c r="E386" i="14"/>
  <c r="E269" i="14"/>
  <c r="E273" i="14" s="1"/>
  <c r="F161" i="14"/>
  <c r="H172" i="14"/>
  <c r="E211" i="14"/>
  <c r="E279" i="14" s="1"/>
  <c r="E224" i="14"/>
  <c r="F219" i="14" s="1"/>
  <c r="F221" i="14" s="1"/>
  <c r="F232" i="14"/>
  <c r="F233" i="14" s="1"/>
  <c r="G228" i="14" s="1"/>
  <c r="G230" i="14" s="1"/>
  <c r="G197" i="14"/>
  <c r="G199" i="14" s="1"/>
  <c r="F201" i="14"/>
  <c r="F211" i="14" s="1"/>
  <c r="F279" i="14" s="1"/>
  <c r="H255" i="14"/>
  <c r="H257" i="14" s="1"/>
  <c r="H259" i="14" s="1"/>
  <c r="H261" i="14" s="1"/>
  <c r="H166" i="14"/>
  <c r="H276" i="14" s="1"/>
  <c r="H394" i="14" s="1"/>
  <c r="E405" i="14"/>
  <c r="E189" i="14"/>
  <c r="E287" i="14" s="1"/>
  <c r="G408" i="14"/>
  <c r="G313" i="14"/>
  <c r="E403" i="14"/>
  <c r="E285" i="14"/>
  <c r="J254" i="14"/>
  <c r="J165" i="14"/>
  <c r="J270" i="14" s="1"/>
  <c r="J393" i="14" s="1"/>
  <c r="J164" i="14"/>
  <c r="J265" i="14" s="1"/>
  <c r="J389" i="14" s="1"/>
  <c r="J163" i="14"/>
  <c r="J266" i="14" s="1"/>
  <c r="J390" i="14" s="1"/>
  <c r="J160" i="14"/>
  <c r="J267" i="14" s="1"/>
  <c r="J391" i="14" s="1"/>
  <c r="J158" i="14"/>
  <c r="K253" i="14"/>
  <c r="K157" i="14"/>
  <c r="L123" i="14"/>
  <c r="C367" i="14"/>
  <c r="C371" i="14" s="1"/>
  <c r="C373" i="14" s="1"/>
  <c r="D342" i="14"/>
  <c r="L145" i="14"/>
  <c r="L318" i="14" s="1"/>
  <c r="J320" i="14"/>
  <c r="J358" i="14" s="1"/>
  <c r="K149" i="14"/>
  <c r="D401" i="14"/>
  <c r="D392" i="14"/>
  <c r="J189" i="17" l="1"/>
  <c r="J287" i="17" s="1"/>
  <c r="D410" i="14"/>
  <c r="G368" i="14"/>
  <c r="D441" i="14"/>
  <c r="D443" i="14" s="1"/>
  <c r="D451" i="14" s="1"/>
  <c r="H224" i="17"/>
  <c r="I219" i="17" s="1"/>
  <c r="I221" i="17" s="1"/>
  <c r="M272" i="17"/>
  <c r="L232" i="17"/>
  <c r="L233" i="17" s="1"/>
  <c r="M228" i="17" s="1"/>
  <c r="M230" i="17" s="1"/>
  <c r="H380" i="17"/>
  <c r="H461" i="17" s="1"/>
  <c r="G240" i="17"/>
  <c r="G244" i="17" s="1"/>
  <c r="G245" i="17" s="1"/>
  <c r="K366" i="17"/>
  <c r="I307" i="17"/>
  <c r="I293" i="17"/>
  <c r="J392" i="17"/>
  <c r="J397" i="17" s="1"/>
  <c r="J411" i="17" s="1"/>
  <c r="J401" i="17"/>
  <c r="J410" i="17" s="1"/>
  <c r="M262" i="17"/>
  <c r="M162" i="17"/>
  <c r="M271" i="17" s="1"/>
  <c r="M402" i="17" s="1"/>
  <c r="M168" i="17"/>
  <c r="M275" i="17" s="1"/>
  <c r="L275" i="17"/>
  <c r="I418" i="17"/>
  <c r="I325" i="17"/>
  <c r="J418" i="17"/>
  <c r="J325" i="17"/>
  <c r="F246" i="17"/>
  <c r="M205" i="17"/>
  <c r="M207" i="17" s="1"/>
  <c r="M209" i="17" s="1"/>
  <c r="L209" i="17"/>
  <c r="M197" i="17"/>
  <c r="M199" i="17" s="1"/>
  <c r="M201" i="17" s="1"/>
  <c r="L201" i="17"/>
  <c r="L211" i="17" s="1"/>
  <c r="L279" i="17" s="1"/>
  <c r="M181" i="17"/>
  <c r="M324" i="17" s="1"/>
  <c r="M420" i="17" s="1"/>
  <c r="M167" i="17"/>
  <c r="M277" i="17" s="1"/>
  <c r="M395" i="17" s="1"/>
  <c r="K386" i="17"/>
  <c r="H240" i="17"/>
  <c r="H244" i="17" s="1"/>
  <c r="D308" i="17"/>
  <c r="D309" i="17" s="1"/>
  <c r="D315" i="17" s="1"/>
  <c r="D322" i="17" s="1"/>
  <c r="D295" i="17"/>
  <c r="K183" i="17"/>
  <c r="J364" i="17"/>
  <c r="I365" i="17"/>
  <c r="K269" i="17"/>
  <c r="K273" i="17" s="1"/>
  <c r="L161" i="17"/>
  <c r="L262" i="17"/>
  <c r="L162" i="17"/>
  <c r="L271" i="17" s="1"/>
  <c r="L402" i="17" s="1"/>
  <c r="K403" i="17"/>
  <c r="E294" i="17"/>
  <c r="E247" i="17"/>
  <c r="I223" i="17"/>
  <c r="I235" i="17" s="1"/>
  <c r="I242" i="17" s="1"/>
  <c r="L363" i="17"/>
  <c r="L182" i="17"/>
  <c r="M180" i="17" s="1"/>
  <c r="K352" i="17"/>
  <c r="L356" i="17"/>
  <c r="J273" i="17"/>
  <c r="I410" i="17"/>
  <c r="I412" i="17" s="1"/>
  <c r="I463" i="17" s="1"/>
  <c r="K211" i="17"/>
  <c r="K279" i="17" s="1"/>
  <c r="K285" i="17" s="1"/>
  <c r="E441" i="14"/>
  <c r="E443" i="14" s="1"/>
  <c r="E451" i="14" s="1"/>
  <c r="E274" i="14"/>
  <c r="E286" i="14" s="1"/>
  <c r="K254" i="14"/>
  <c r="K165" i="14"/>
  <c r="K270" i="14" s="1"/>
  <c r="K393" i="14" s="1"/>
  <c r="K164" i="14"/>
  <c r="K265" i="14" s="1"/>
  <c r="K389" i="14" s="1"/>
  <c r="K163" i="14"/>
  <c r="K266" i="14" s="1"/>
  <c r="K390" i="14" s="1"/>
  <c r="K160" i="14"/>
  <c r="K267" i="14" s="1"/>
  <c r="K391" i="14" s="1"/>
  <c r="K158" i="14"/>
  <c r="J255" i="14"/>
  <c r="J257" i="14" s="1"/>
  <c r="J259" i="14" s="1"/>
  <c r="J261" i="14" s="1"/>
  <c r="J166" i="14"/>
  <c r="J276" i="14" s="1"/>
  <c r="J394" i="14" s="1"/>
  <c r="G201" i="14"/>
  <c r="H197" i="14"/>
  <c r="H199" i="14" s="1"/>
  <c r="K320" i="14"/>
  <c r="K440" i="14" s="1"/>
  <c r="L149" i="14"/>
  <c r="M145" i="14"/>
  <c r="M318" i="14" s="1"/>
  <c r="M123" i="14"/>
  <c r="L253" i="14"/>
  <c r="L157" i="14"/>
  <c r="E418" i="14"/>
  <c r="E325" i="14"/>
  <c r="F407" i="14"/>
  <c r="F312" i="14"/>
  <c r="F241" i="14"/>
  <c r="E407" i="14"/>
  <c r="E312" i="14"/>
  <c r="E364" i="14" s="1"/>
  <c r="E241" i="14"/>
  <c r="G161" i="14"/>
  <c r="F269" i="14"/>
  <c r="G356" i="14"/>
  <c r="F366" i="14"/>
  <c r="K121" i="14"/>
  <c r="J181" i="14"/>
  <c r="J324" i="14" s="1"/>
  <c r="J420" i="14" s="1"/>
  <c r="J167" i="14"/>
  <c r="J277" i="14" s="1"/>
  <c r="J395" i="14" s="1"/>
  <c r="G275" i="14"/>
  <c r="H168" i="14"/>
  <c r="G363" i="14"/>
  <c r="H386" i="14"/>
  <c r="I447" i="14"/>
  <c r="I450" i="14" s="1"/>
  <c r="G209" i="14"/>
  <c r="H205" i="14"/>
  <c r="H207" i="14" s="1"/>
  <c r="J440" i="14"/>
  <c r="D397" i="14"/>
  <c r="D411" i="14" s="1"/>
  <c r="D412" i="14" s="1"/>
  <c r="D463" i="14" s="1"/>
  <c r="F183" i="14"/>
  <c r="H447" i="14"/>
  <c r="H450" i="14" s="1"/>
  <c r="G232" i="14"/>
  <c r="G233" i="14" s="1"/>
  <c r="H228" i="14" s="1"/>
  <c r="H230" i="14" s="1"/>
  <c r="F223" i="14"/>
  <c r="F235" i="14" s="1"/>
  <c r="F242" i="14" s="1"/>
  <c r="H280" i="14"/>
  <c r="I172" i="14"/>
  <c r="E392" i="14"/>
  <c r="E397" i="14" s="1"/>
  <c r="E411" i="14" s="1"/>
  <c r="E401" i="14"/>
  <c r="F403" i="14"/>
  <c r="F285" i="14"/>
  <c r="K319" i="14"/>
  <c r="K357" i="14" s="1"/>
  <c r="K186" i="14"/>
  <c r="K187" i="14" s="1"/>
  <c r="K396" i="14" s="1"/>
  <c r="L151" i="14"/>
  <c r="J272" i="14"/>
  <c r="I159" i="14"/>
  <c r="G182" i="14"/>
  <c r="H180" i="14" s="1"/>
  <c r="D418" i="14"/>
  <c r="D325" i="14"/>
  <c r="F352" i="14"/>
  <c r="D274" i="14"/>
  <c r="D286" i="14" s="1"/>
  <c r="M211" i="17" l="1"/>
  <c r="M279" i="17" s="1"/>
  <c r="L183" i="17"/>
  <c r="F224" i="14"/>
  <c r="G219" i="14" s="1"/>
  <c r="G221" i="14" s="1"/>
  <c r="I224" i="17"/>
  <c r="J219" i="17" s="1"/>
  <c r="J221" i="17" s="1"/>
  <c r="J224" i="17" s="1"/>
  <c r="K219" i="17" s="1"/>
  <c r="K221" i="17" s="1"/>
  <c r="K441" i="17"/>
  <c r="K443" i="17" s="1"/>
  <c r="K451" i="17" s="1"/>
  <c r="K274" i="17"/>
  <c r="K286" i="17" s="1"/>
  <c r="M232" i="17"/>
  <c r="M233" i="17" s="1"/>
  <c r="M356" i="17"/>
  <c r="L352" i="17"/>
  <c r="M182" i="17"/>
  <c r="M183" i="17" s="1"/>
  <c r="M161" i="17"/>
  <c r="M269" i="17" s="1"/>
  <c r="M273" i="17" s="1"/>
  <c r="L269" i="17"/>
  <c r="L273" i="17" s="1"/>
  <c r="I380" i="17"/>
  <c r="I461" i="17" s="1"/>
  <c r="K405" i="17"/>
  <c r="K189" i="17"/>
  <c r="K287" i="17" s="1"/>
  <c r="D298" i="17"/>
  <c r="D297" i="17"/>
  <c r="D296" i="17"/>
  <c r="L407" i="17"/>
  <c r="L312" i="17"/>
  <c r="L241" i="17"/>
  <c r="F294" i="17"/>
  <c r="F247" i="17"/>
  <c r="L403" i="17"/>
  <c r="L285" i="17"/>
  <c r="I240" i="17"/>
  <c r="I244" i="17" s="1"/>
  <c r="L366" i="17"/>
  <c r="J412" i="17"/>
  <c r="J463" i="17" s="1"/>
  <c r="K407" i="17"/>
  <c r="K312" i="17"/>
  <c r="K241" i="17"/>
  <c r="J441" i="17"/>
  <c r="J443" i="17" s="1"/>
  <c r="J451" i="17" s="1"/>
  <c r="J274" i="17"/>
  <c r="J286" i="17" s="1"/>
  <c r="L405" i="17"/>
  <c r="L189" i="17"/>
  <c r="L287" i="17" s="1"/>
  <c r="M363" i="17"/>
  <c r="J223" i="17"/>
  <c r="J235" i="17" s="1"/>
  <c r="J242" i="17" s="1"/>
  <c r="E308" i="17"/>
  <c r="E309" i="17" s="1"/>
  <c r="E315" i="17" s="1"/>
  <c r="E322" i="17" s="1"/>
  <c r="E295" i="17"/>
  <c r="L386" i="17"/>
  <c r="K401" i="17"/>
  <c r="K410" i="17" s="1"/>
  <c r="K392" i="17"/>
  <c r="K364" i="17"/>
  <c r="J365" i="17"/>
  <c r="D417" i="17"/>
  <c r="D421" i="17" s="1"/>
  <c r="D327" i="17"/>
  <c r="D333" i="17" s="1"/>
  <c r="M407" i="17"/>
  <c r="M312" i="17"/>
  <c r="M241" i="17"/>
  <c r="G246" i="17"/>
  <c r="H245" i="17"/>
  <c r="M403" i="17"/>
  <c r="M285" i="17"/>
  <c r="M386" i="17"/>
  <c r="K397" i="17"/>
  <c r="K411" i="17" s="1"/>
  <c r="G183" i="14"/>
  <c r="G405" i="14" s="1"/>
  <c r="G211" i="14"/>
  <c r="G279" i="14" s="1"/>
  <c r="G241" i="14" s="1"/>
  <c r="D293" i="14"/>
  <c r="D307" i="14"/>
  <c r="G352" i="14"/>
  <c r="H182" i="14"/>
  <c r="I180" i="14" s="1"/>
  <c r="I262" i="14"/>
  <c r="I162" i="14"/>
  <c r="I271" i="14" s="1"/>
  <c r="I402" i="14" s="1"/>
  <c r="I280" i="14"/>
  <c r="J172" i="14"/>
  <c r="J280" i="14" s="1"/>
  <c r="K172" i="14"/>
  <c r="K280" i="14" s="1"/>
  <c r="H363" i="14"/>
  <c r="I168" i="14"/>
  <c r="H275" i="14"/>
  <c r="K181" i="14"/>
  <c r="K324" i="14" s="1"/>
  <c r="K420" i="14" s="1"/>
  <c r="K167" i="14"/>
  <c r="K277" i="14" s="1"/>
  <c r="K395" i="14" s="1"/>
  <c r="L121" i="14"/>
  <c r="G269" i="14"/>
  <c r="H161" i="14"/>
  <c r="F364" i="14"/>
  <c r="E365" i="14"/>
  <c r="L320" i="14"/>
  <c r="L440" i="14" s="1"/>
  <c r="M149" i="14"/>
  <c r="M320" i="14" s="1"/>
  <c r="M440" i="14" s="1"/>
  <c r="I197" i="14"/>
  <c r="I199" i="14" s="1"/>
  <c r="H201" i="14"/>
  <c r="K255" i="14"/>
  <c r="K257" i="14" s="1"/>
  <c r="K259" i="14" s="1"/>
  <c r="K261" i="14" s="1"/>
  <c r="K166" i="14"/>
  <c r="K276" i="14" s="1"/>
  <c r="K394" i="14" s="1"/>
  <c r="E410" i="14"/>
  <c r="E412" i="14" s="1"/>
  <c r="E463" i="14" s="1"/>
  <c r="K358" i="14"/>
  <c r="K272" i="14"/>
  <c r="J159" i="14"/>
  <c r="L319" i="14"/>
  <c r="L357" i="14" s="1"/>
  <c r="M151" i="14"/>
  <c r="L186" i="14"/>
  <c r="L187" i="14" s="1"/>
  <c r="L396" i="14" s="1"/>
  <c r="H408" i="14"/>
  <c r="H313" i="14"/>
  <c r="H368" i="14" s="1"/>
  <c r="G223" i="14"/>
  <c r="G235" i="14" s="1"/>
  <c r="G242" i="14" s="1"/>
  <c r="H232" i="14"/>
  <c r="H233" i="14" s="1"/>
  <c r="I228" i="14" s="1"/>
  <c r="I230" i="14" s="1"/>
  <c r="F405" i="14"/>
  <c r="F189" i="14"/>
  <c r="F287" i="14" s="1"/>
  <c r="I205" i="14"/>
  <c r="I207" i="14" s="1"/>
  <c r="H209" i="14"/>
  <c r="G403" i="14"/>
  <c r="G366" i="14"/>
  <c r="H356" i="14"/>
  <c r="F401" i="14"/>
  <c r="F410" i="14" s="1"/>
  <c r="F392" i="14"/>
  <c r="F397" i="14" s="1"/>
  <c r="F411" i="14" s="1"/>
  <c r="F273" i="14"/>
  <c r="L254" i="14"/>
  <c r="L165" i="14"/>
  <c r="L270" i="14" s="1"/>
  <c r="L393" i="14" s="1"/>
  <c r="L164" i="14"/>
  <c r="L265" i="14" s="1"/>
  <c r="L389" i="14" s="1"/>
  <c r="L163" i="14"/>
  <c r="L266" i="14" s="1"/>
  <c r="L390" i="14" s="1"/>
  <c r="L160" i="14"/>
  <c r="L267" i="14" s="1"/>
  <c r="L391" i="14" s="1"/>
  <c r="L158" i="14"/>
  <c r="M253" i="14"/>
  <c r="M157" i="14"/>
  <c r="G312" i="14"/>
  <c r="J447" i="14"/>
  <c r="J450" i="14" s="1"/>
  <c r="E307" i="14"/>
  <c r="E293" i="14"/>
  <c r="G407" i="14" l="1"/>
  <c r="G189" i="14"/>
  <c r="G287" i="14" s="1"/>
  <c r="L358" i="14"/>
  <c r="M358" i="14" s="1"/>
  <c r="H183" i="14"/>
  <c r="G285" i="14"/>
  <c r="M405" i="17"/>
  <c r="M189" i="17"/>
  <c r="M287" i="17" s="1"/>
  <c r="G294" i="17"/>
  <c r="G247" i="17"/>
  <c r="J380" i="17"/>
  <c r="J461" i="17" s="1"/>
  <c r="L441" i="17"/>
  <c r="L443" i="17" s="1"/>
  <c r="L451" i="17" s="1"/>
  <c r="L274" i="17"/>
  <c r="L286" i="17" s="1"/>
  <c r="E296" i="17"/>
  <c r="L418" i="17"/>
  <c r="L325" i="17"/>
  <c r="J293" i="17"/>
  <c r="J307" i="17"/>
  <c r="M366" i="17"/>
  <c r="M401" i="17"/>
  <c r="M410" i="17" s="1"/>
  <c r="M392" i="17"/>
  <c r="M397" i="17"/>
  <c r="M411" i="17" s="1"/>
  <c r="D339" i="17"/>
  <c r="D340" i="17" s="1"/>
  <c r="D343" i="17" s="1"/>
  <c r="D344" i="17" s="1"/>
  <c r="D299" i="17"/>
  <c r="D300" i="17" s="1"/>
  <c r="M441" i="17"/>
  <c r="M443" i="17" s="1"/>
  <c r="M274" i="17"/>
  <c r="M286" i="17" s="1"/>
  <c r="I245" i="17"/>
  <c r="H246" i="17"/>
  <c r="D464" i="17"/>
  <c r="L364" i="17"/>
  <c r="K365" i="17"/>
  <c r="E417" i="17"/>
  <c r="E421" i="17" s="1"/>
  <c r="E464" i="17" s="1"/>
  <c r="E327" i="17"/>
  <c r="E333" i="17" s="1"/>
  <c r="K223" i="17"/>
  <c r="K235" i="17" s="1"/>
  <c r="K242" i="17" s="1"/>
  <c r="F308" i="17"/>
  <c r="F309" i="17" s="1"/>
  <c r="F315" i="17" s="1"/>
  <c r="F322" i="17" s="1"/>
  <c r="F295" i="17"/>
  <c r="K418" i="17"/>
  <c r="K325" i="17"/>
  <c r="L392" i="17"/>
  <c r="L401" i="17"/>
  <c r="L410" i="17" s="1"/>
  <c r="M352" i="17"/>
  <c r="K307" i="17"/>
  <c r="K293" i="17"/>
  <c r="K412" i="17"/>
  <c r="K463" i="17" s="1"/>
  <c r="L397" i="17"/>
  <c r="L411" i="17" s="1"/>
  <c r="I232" i="14"/>
  <c r="I233" i="14" s="1"/>
  <c r="J228" i="14" s="1"/>
  <c r="J230" i="14" s="1"/>
  <c r="E240" i="14"/>
  <c r="E244" i="14" s="1"/>
  <c r="L255" i="14"/>
  <c r="L257" i="14" s="1"/>
  <c r="L259" i="14" s="1"/>
  <c r="L261" i="14" s="1"/>
  <c r="L166" i="14"/>
  <c r="L276" i="14" s="1"/>
  <c r="L394" i="14" s="1"/>
  <c r="F441" i="14"/>
  <c r="F443" i="14" s="1"/>
  <c r="F451" i="14" s="1"/>
  <c r="F274" i="14"/>
  <c r="F286" i="14" s="1"/>
  <c r="I209" i="14"/>
  <c r="J205" i="14"/>
  <c r="J207" i="14" s="1"/>
  <c r="M319" i="14"/>
  <c r="M357" i="14" s="1"/>
  <c r="M186" i="14"/>
  <c r="M187" i="14" s="1"/>
  <c r="M396" i="14" s="1"/>
  <c r="J262" i="14"/>
  <c r="J162" i="14"/>
  <c r="J271" i="14" s="1"/>
  <c r="J402" i="14" s="1"/>
  <c r="E380" i="14"/>
  <c r="E461" i="14" s="1"/>
  <c r="I161" i="14"/>
  <c r="H269" i="14"/>
  <c r="M121" i="14"/>
  <c r="L181" i="14"/>
  <c r="L324" i="14" s="1"/>
  <c r="L420" i="14" s="1"/>
  <c r="L167" i="14"/>
  <c r="L277" i="14" s="1"/>
  <c r="L395" i="14" s="1"/>
  <c r="I275" i="14"/>
  <c r="J168" i="14"/>
  <c r="I363" i="14"/>
  <c r="J408" i="14"/>
  <c r="J313" i="14"/>
  <c r="I182" i="14"/>
  <c r="J180" i="14" s="1"/>
  <c r="H352" i="14"/>
  <c r="F412" i="14"/>
  <c r="F463" i="14" s="1"/>
  <c r="G224" i="14"/>
  <c r="H219" i="14" s="1"/>
  <c r="H221" i="14" s="1"/>
  <c r="L172" i="14"/>
  <c r="H211" i="14"/>
  <c r="H279" i="14" s="1"/>
  <c r="M254" i="14"/>
  <c r="M165" i="14"/>
  <c r="M270" i="14" s="1"/>
  <c r="M393" i="14" s="1"/>
  <c r="M164" i="14"/>
  <c r="M265" i="14" s="1"/>
  <c r="M389" i="14" s="1"/>
  <c r="M163" i="14"/>
  <c r="M266" i="14" s="1"/>
  <c r="M390" i="14" s="1"/>
  <c r="M160" i="14"/>
  <c r="M267" i="14" s="1"/>
  <c r="M391" i="14" s="1"/>
  <c r="M158" i="14"/>
  <c r="I356" i="14"/>
  <c r="H366" i="14"/>
  <c r="F418" i="14"/>
  <c r="F325" i="14"/>
  <c r="L272" i="14"/>
  <c r="K159" i="14"/>
  <c r="G418" i="14"/>
  <c r="G325" i="14"/>
  <c r="K447" i="14"/>
  <c r="K450" i="14" s="1"/>
  <c r="I201" i="14"/>
  <c r="I211" i="14" s="1"/>
  <c r="I279" i="14" s="1"/>
  <c r="J197" i="14"/>
  <c r="J199" i="14" s="1"/>
  <c r="G364" i="14"/>
  <c r="F365" i="14"/>
  <c r="G392" i="14"/>
  <c r="G397" i="14" s="1"/>
  <c r="G411" i="14" s="1"/>
  <c r="G401" i="14"/>
  <c r="G410" i="14" s="1"/>
  <c r="G273" i="14"/>
  <c r="H403" i="14"/>
  <c r="H285" i="14"/>
  <c r="K408" i="14"/>
  <c r="K313" i="14"/>
  <c r="I408" i="14"/>
  <c r="I313" i="14"/>
  <c r="I368" i="14" s="1"/>
  <c r="I386" i="14"/>
  <c r="H405" i="14"/>
  <c r="H189" i="14"/>
  <c r="H287" i="14" s="1"/>
  <c r="D240" i="14"/>
  <c r="D244" i="14" s="1"/>
  <c r="D245" i="14" s="1"/>
  <c r="J368" i="14" l="1"/>
  <c r="K368" i="14" s="1"/>
  <c r="G412" i="14"/>
  <c r="D367" i="17"/>
  <c r="E342" i="17"/>
  <c r="F417" i="17"/>
  <c r="F421" i="17" s="1"/>
  <c r="F464" i="17" s="1"/>
  <c r="F327" i="17"/>
  <c r="F333" i="17" s="1"/>
  <c r="M364" i="17"/>
  <c r="M365" i="17" s="1"/>
  <c r="L365" i="17"/>
  <c r="I246" i="17"/>
  <c r="D432" i="17"/>
  <c r="E432" i="17" s="1"/>
  <c r="E434" i="17" s="1"/>
  <c r="M448" i="17" s="1"/>
  <c r="M450" i="17" s="1"/>
  <c r="M451" i="17" s="1"/>
  <c r="C453" i="17" s="1"/>
  <c r="J477" i="17" s="1"/>
  <c r="L293" i="17"/>
  <c r="L307" i="17"/>
  <c r="M418" i="17"/>
  <c r="M325" i="17"/>
  <c r="K224" i="17"/>
  <c r="L219" i="17" s="1"/>
  <c r="L221" i="17" s="1"/>
  <c r="E298" i="17"/>
  <c r="K240" i="17"/>
  <c r="K244" i="17" s="1"/>
  <c r="F296" i="17"/>
  <c r="K380" i="17"/>
  <c r="K461" i="17" s="1"/>
  <c r="H294" i="17"/>
  <c r="H247" i="17"/>
  <c r="M307" i="17"/>
  <c r="M293" i="17"/>
  <c r="D369" i="17"/>
  <c r="D355" i="17"/>
  <c r="J240" i="17"/>
  <c r="J244" i="17" s="1"/>
  <c r="J245" i="17" s="1"/>
  <c r="G308" i="17"/>
  <c r="G309" i="17" s="1"/>
  <c r="G315" i="17" s="1"/>
  <c r="G322" i="17" s="1"/>
  <c r="G295" i="17"/>
  <c r="L412" i="17"/>
  <c r="L463" i="17" s="1"/>
  <c r="M412" i="17"/>
  <c r="M463" i="17" s="1"/>
  <c r="E297" i="17"/>
  <c r="J232" i="14"/>
  <c r="J233" i="14" s="1"/>
  <c r="K228" i="14" s="1"/>
  <c r="K230" i="14" s="1"/>
  <c r="E245" i="14"/>
  <c r="D246" i="14"/>
  <c r="G441" i="14"/>
  <c r="G443" i="14" s="1"/>
  <c r="G451" i="14" s="1"/>
  <c r="G274" i="14"/>
  <c r="G286" i="14" s="1"/>
  <c r="G365" i="14"/>
  <c r="F380" i="14"/>
  <c r="F461" i="14" s="1"/>
  <c r="K197" i="14"/>
  <c r="K199" i="14" s="1"/>
  <c r="J201" i="14"/>
  <c r="M272" i="14"/>
  <c r="M159" i="14"/>
  <c r="L159" i="14"/>
  <c r="I366" i="14"/>
  <c r="J356" i="14"/>
  <c r="M255" i="14"/>
  <c r="M257" i="14" s="1"/>
  <c r="M259" i="14" s="1"/>
  <c r="M261" i="14" s="1"/>
  <c r="M166" i="14"/>
  <c r="M276" i="14" s="1"/>
  <c r="M394" i="14" s="1"/>
  <c r="H407" i="14"/>
  <c r="H312" i="14"/>
  <c r="H364" i="14" s="1"/>
  <c r="H241" i="14"/>
  <c r="H223" i="14"/>
  <c r="H235" i="14" s="1"/>
  <c r="H242" i="14" s="1"/>
  <c r="I403" i="14"/>
  <c r="I285" i="14"/>
  <c r="H401" i="14"/>
  <c r="H392" i="14"/>
  <c r="H397" i="14" s="1"/>
  <c r="H411" i="14" s="1"/>
  <c r="H273" i="14"/>
  <c r="K205" i="14"/>
  <c r="K207" i="14" s="1"/>
  <c r="J209" i="14"/>
  <c r="F293" i="14"/>
  <c r="F307" i="14"/>
  <c r="G463" i="14"/>
  <c r="C465" i="14" s="1"/>
  <c r="I183" i="14"/>
  <c r="H418" i="14"/>
  <c r="H325" i="14"/>
  <c r="I407" i="14"/>
  <c r="I312" i="14"/>
  <c r="I241" i="14"/>
  <c r="K262" i="14"/>
  <c r="K162" i="14"/>
  <c r="K271" i="14" s="1"/>
  <c r="K402" i="14" s="1"/>
  <c r="L280" i="14"/>
  <c r="M172" i="14"/>
  <c r="M280" i="14" s="1"/>
  <c r="I352" i="14"/>
  <c r="J182" i="14"/>
  <c r="K180" i="14" s="1"/>
  <c r="J363" i="14"/>
  <c r="K168" i="14"/>
  <c r="J275" i="14"/>
  <c r="M181" i="14"/>
  <c r="M324" i="14" s="1"/>
  <c r="M420" i="14" s="1"/>
  <c r="M167" i="14"/>
  <c r="M277" i="14" s="1"/>
  <c r="M395" i="14" s="1"/>
  <c r="I269" i="14"/>
  <c r="J161" i="14"/>
  <c r="J386" i="14"/>
  <c r="L447" i="14"/>
  <c r="L450" i="14" s="1"/>
  <c r="H410" i="14" l="1"/>
  <c r="H224" i="14"/>
  <c r="I219" i="14" s="1"/>
  <c r="I221" i="14" s="1"/>
  <c r="A15" i="15"/>
  <c r="M486" i="17"/>
  <c r="M485" i="17"/>
  <c r="H412" i="14"/>
  <c r="H463" i="14" s="1"/>
  <c r="M480" i="17"/>
  <c r="M478" i="17"/>
  <c r="M479" i="17"/>
  <c r="M477" i="17"/>
  <c r="K245" i="17"/>
  <c r="J246" i="17"/>
  <c r="E339" i="17"/>
  <c r="E340" i="17" s="1"/>
  <c r="E343" i="17" s="1"/>
  <c r="E344" i="17" s="1"/>
  <c r="E299" i="17"/>
  <c r="G417" i="17"/>
  <c r="G421" i="17" s="1"/>
  <c r="G327" i="17"/>
  <c r="G333" i="17" s="1"/>
  <c r="D378" i="17"/>
  <c r="D459" i="17" s="1"/>
  <c r="D360" i="17"/>
  <c r="M240" i="17"/>
  <c r="L240" i="17"/>
  <c r="I294" i="17"/>
  <c r="I247" i="17"/>
  <c r="M380" i="17"/>
  <c r="M461" i="17" s="1"/>
  <c r="G296" i="17"/>
  <c r="H308" i="17"/>
  <c r="H309" i="17" s="1"/>
  <c r="H315" i="17" s="1"/>
  <c r="H322" i="17" s="1"/>
  <c r="H295" i="17"/>
  <c r="L223" i="17"/>
  <c r="L235" i="17" s="1"/>
  <c r="L242" i="17" s="1"/>
  <c r="C467" i="17"/>
  <c r="C470" i="17" s="1"/>
  <c r="L380" i="17"/>
  <c r="L461" i="17" s="1"/>
  <c r="D371" i="17"/>
  <c r="D379" i="17"/>
  <c r="D460" i="17" s="1"/>
  <c r="J183" i="14"/>
  <c r="J405" i="14" s="1"/>
  <c r="K232" i="14"/>
  <c r="K233" i="14" s="1"/>
  <c r="L228" i="14" s="1"/>
  <c r="L230" i="14" s="1"/>
  <c r="I364" i="14"/>
  <c r="H365" i="14"/>
  <c r="I392" i="14"/>
  <c r="I397" i="14" s="1"/>
  <c r="I411" i="14" s="1"/>
  <c r="I401" i="14"/>
  <c r="I273" i="14"/>
  <c r="K275" i="14"/>
  <c r="L168" i="14"/>
  <c r="K161" i="14"/>
  <c r="J269" i="14"/>
  <c r="J403" i="14"/>
  <c r="K182" i="14"/>
  <c r="L180" i="14" s="1"/>
  <c r="J352" i="14"/>
  <c r="M408" i="14"/>
  <c r="M313" i="14"/>
  <c r="F240" i="14"/>
  <c r="F244" i="14" s="1"/>
  <c r="F245" i="14" s="1"/>
  <c r="K209" i="14"/>
  <c r="L205" i="14"/>
  <c r="L207" i="14" s="1"/>
  <c r="M447" i="14"/>
  <c r="M262" i="14"/>
  <c r="M162" i="14"/>
  <c r="M271" i="14" s="1"/>
  <c r="M402" i="14" s="1"/>
  <c r="G380" i="14"/>
  <c r="G461" i="14" s="1"/>
  <c r="G307" i="14"/>
  <c r="G293" i="14"/>
  <c r="D294" i="14"/>
  <c r="D247" i="14"/>
  <c r="J211" i="14"/>
  <c r="J279" i="14" s="1"/>
  <c r="J285" i="14" s="1"/>
  <c r="K363" i="14"/>
  <c r="L408" i="14"/>
  <c r="L313" i="14"/>
  <c r="L368" i="14" s="1"/>
  <c r="K386" i="14"/>
  <c r="I405" i="14"/>
  <c r="I189" i="14"/>
  <c r="I287" i="14" s="1"/>
  <c r="H441" i="14"/>
  <c r="H443" i="14" s="1"/>
  <c r="H451" i="14" s="1"/>
  <c r="H274" i="14"/>
  <c r="H286" i="14" s="1"/>
  <c r="I223" i="14"/>
  <c r="I235" i="14" s="1"/>
  <c r="I242" i="14" s="1"/>
  <c r="K356" i="14"/>
  <c r="J366" i="14"/>
  <c r="L262" i="14"/>
  <c r="L162" i="14"/>
  <c r="L271" i="14" s="1"/>
  <c r="L402" i="14" s="1"/>
  <c r="K201" i="14"/>
  <c r="L197" i="14"/>
  <c r="L199" i="14" s="1"/>
  <c r="E246" i="14"/>
  <c r="M368" i="14" l="1"/>
  <c r="J189" i="14"/>
  <c r="J287" i="14" s="1"/>
  <c r="G24" i="15"/>
  <c r="G25" i="15"/>
  <c r="G15" i="15"/>
  <c r="G16" i="15"/>
  <c r="G17" i="15"/>
  <c r="G18" i="15"/>
  <c r="M487" i="17"/>
  <c r="M489" i="17" s="1"/>
  <c r="M482" i="17"/>
  <c r="M483" i="17" s="1"/>
  <c r="M484" i="17" s="1"/>
  <c r="D373" i="17"/>
  <c r="H296" i="17"/>
  <c r="F297" i="17"/>
  <c r="E300" i="17"/>
  <c r="F298" i="17"/>
  <c r="J294" i="17"/>
  <c r="J247" i="17"/>
  <c r="E367" i="17"/>
  <c r="F342" i="17"/>
  <c r="H417" i="17"/>
  <c r="H421" i="17" s="1"/>
  <c r="H464" i="17" s="1"/>
  <c r="H327" i="17"/>
  <c r="H333" i="17" s="1"/>
  <c r="I308" i="17"/>
  <c r="I309" i="17" s="1"/>
  <c r="I315" i="17" s="1"/>
  <c r="I322" i="17" s="1"/>
  <c r="I295" i="17"/>
  <c r="G464" i="17"/>
  <c r="K246" i="17"/>
  <c r="L244" i="17"/>
  <c r="L245" i="17" s="1"/>
  <c r="L224" i="17"/>
  <c r="M219" i="17" s="1"/>
  <c r="M221" i="17" s="1"/>
  <c r="K183" i="14"/>
  <c r="I410" i="14"/>
  <c r="I412" i="14" s="1"/>
  <c r="I463" i="14" s="1"/>
  <c r="L232" i="14"/>
  <c r="L233" i="14" s="1"/>
  <c r="M228" i="14" s="1"/>
  <c r="M230" i="14" s="1"/>
  <c r="F246" i="14"/>
  <c r="M197" i="14"/>
  <c r="M199" i="14" s="1"/>
  <c r="M201" i="14" s="1"/>
  <c r="L201" i="14"/>
  <c r="K366" i="14"/>
  <c r="L356" i="14"/>
  <c r="H293" i="14"/>
  <c r="H307" i="14"/>
  <c r="I418" i="14"/>
  <c r="I325" i="14"/>
  <c r="L363" i="14"/>
  <c r="G240" i="14"/>
  <c r="G244" i="14" s="1"/>
  <c r="G245" i="14" s="1"/>
  <c r="E294" i="14"/>
  <c r="E247" i="14"/>
  <c r="L386" i="14"/>
  <c r="D308" i="14"/>
  <c r="D309" i="14" s="1"/>
  <c r="D315" i="14" s="1"/>
  <c r="D322" i="14" s="1"/>
  <c r="D295" i="14"/>
  <c r="M386" i="14"/>
  <c r="M205" i="14"/>
  <c r="M207" i="14" s="1"/>
  <c r="M209" i="14" s="1"/>
  <c r="L209" i="14"/>
  <c r="K352" i="14"/>
  <c r="L182" i="14"/>
  <c r="M180" i="14" s="1"/>
  <c r="J401" i="14"/>
  <c r="J392" i="14"/>
  <c r="J397" i="14" s="1"/>
  <c r="J411" i="14" s="1"/>
  <c r="J273" i="14"/>
  <c r="M168" i="14"/>
  <c r="M275" i="14" s="1"/>
  <c r="L275" i="14"/>
  <c r="I441" i="14"/>
  <c r="I443" i="14" s="1"/>
  <c r="I451" i="14" s="1"/>
  <c r="I274" i="14"/>
  <c r="I286" i="14" s="1"/>
  <c r="I365" i="14"/>
  <c r="K211" i="14"/>
  <c r="K279" i="14" s="1"/>
  <c r="I224" i="14"/>
  <c r="J219" i="14" s="1"/>
  <c r="J221" i="14" s="1"/>
  <c r="J418" i="14"/>
  <c r="J325" i="14"/>
  <c r="J407" i="14"/>
  <c r="J312" i="14"/>
  <c r="J364" i="14" s="1"/>
  <c r="J241" i="14"/>
  <c r="K405" i="14"/>
  <c r="K189" i="14"/>
  <c r="K287" i="14" s="1"/>
  <c r="K269" i="14"/>
  <c r="L161" i="14"/>
  <c r="K403" i="14"/>
  <c r="K285" i="14"/>
  <c r="H380" i="14"/>
  <c r="H461" i="14" s="1"/>
  <c r="B42" i="12"/>
  <c r="B23" i="13"/>
  <c r="C22" i="13"/>
  <c r="C21" i="13"/>
  <c r="B21" i="13"/>
  <c r="M223" i="17" l="1"/>
  <c r="M235" i="17" s="1"/>
  <c r="M242" i="17" s="1"/>
  <c r="M244" i="17" s="1"/>
  <c r="M245" i="17" s="1"/>
  <c r="M246" i="17" s="1"/>
  <c r="L246" i="17"/>
  <c r="I296" i="17"/>
  <c r="F339" i="17"/>
  <c r="F340" i="17" s="1"/>
  <c r="F343" i="17" s="1"/>
  <c r="F344" i="17" s="1"/>
  <c r="F299" i="17"/>
  <c r="K294" i="17"/>
  <c r="K247" i="17"/>
  <c r="I417" i="17"/>
  <c r="I421" i="17" s="1"/>
  <c r="I327" i="17"/>
  <c r="I333" i="17" s="1"/>
  <c r="E379" i="17"/>
  <c r="E460" i="17" s="1"/>
  <c r="J308" i="17"/>
  <c r="J309" i="17" s="1"/>
  <c r="J315" i="17" s="1"/>
  <c r="J322" i="17" s="1"/>
  <c r="J295" i="17"/>
  <c r="E369" i="17"/>
  <c r="E371" i="17" s="1"/>
  <c r="E355" i="17"/>
  <c r="M232" i="14"/>
  <c r="M233" i="14" s="1"/>
  <c r="G246" i="14"/>
  <c r="K392" i="14"/>
  <c r="K397" i="14" s="1"/>
  <c r="K411" i="14" s="1"/>
  <c r="K401" i="14"/>
  <c r="K273" i="14"/>
  <c r="J223" i="14"/>
  <c r="J235" i="14" s="1"/>
  <c r="J242" i="14" s="1"/>
  <c r="I380" i="14"/>
  <c r="I461" i="14" s="1"/>
  <c r="I307" i="14"/>
  <c r="I293" i="14"/>
  <c r="L403" i="14"/>
  <c r="J441" i="14"/>
  <c r="J443" i="14" s="1"/>
  <c r="J451" i="14" s="1"/>
  <c r="J274" i="14"/>
  <c r="J286" i="14" s="1"/>
  <c r="D417" i="14"/>
  <c r="D421" i="14" s="1"/>
  <c r="D327" i="14"/>
  <c r="D333" i="14" s="1"/>
  <c r="E308" i="14"/>
  <c r="E309" i="14" s="1"/>
  <c r="E315" i="14" s="1"/>
  <c r="E322" i="14" s="1"/>
  <c r="E295" i="14"/>
  <c r="M363" i="14"/>
  <c r="H240" i="14"/>
  <c r="H244" i="14" s="1"/>
  <c r="H245" i="14" s="1"/>
  <c r="J410" i="14"/>
  <c r="J412" i="14" s="1"/>
  <c r="J463" i="14" s="1"/>
  <c r="L183" i="14"/>
  <c r="M211" i="14"/>
  <c r="M279" i="14" s="1"/>
  <c r="M285" i="14" s="1"/>
  <c r="M161" i="14"/>
  <c r="M269" i="14" s="1"/>
  <c r="L269" i="14"/>
  <c r="K418" i="14"/>
  <c r="K325" i="14"/>
  <c r="K407" i="14"/>
  <c r="K312" i="14"/>
  <c r="K241" i="14"/>
  <c r="K364" i="14"/>
  <c r="J365" i="14"/>
  <c r="M403" i="14"/>
  <c r="M182" i="14"/>
  <c r="M183" i="14" s="1"/>
  <c r="L352" i="14"/>
  <c r="D298" i="14"/>
  <c r="D297" i="14"/>
  <c r="D296" i="14"/>
  <c r="M356" i="14"/>
  <c r="L366" i="14"/>
  <c r="F294" i="14"/>
  <c r="F247" i="14"/>
  <c r="L211" i="14"/>
  <c r="L279" i="14" s="1"/>
  <c r="E17" i="8"/>
  <c r="F17" i="8"/>
  <c r="G17" i="8"/>
  <c r="H17" i="8"/>
  <c r="D17" i="8"/>
  <c r="M294" i="17" l="1"/>
  <c r="M247" i="17"/>
  <c r="J296" i="17"/>
  <c r="J417" i="17"/>
  <c r="J421" i="17" s="1"/>
  <c r="J464" i="17" s="1"/>
  <c r="J327" i="17"/>
  <c r="J333" i="17" s="1"/>
  <c r="I464" i="17"/>
  <c r="K308" i="17"/>
  <c r="K309" i="17" s="1"/>
  <c r="K315" i="17" s="1"/>
  <c r="K322" i="17" s="1"/>
  <c r="K295" i="17"/>
  <c r="F300" i="17"/>
  <c r="M224" i="17"/>
  <c r="E360" i="17"/>
  <c r="E373" i="17" s="1"/>
  <c r="E378" i="17"/>
  <c r="E459" i="17" s="1"/>
  <c r="F367" i="17"/>
  <c r="G342" i="17"/>
  <c r="G298" i="17"/>
  <c r="G297" i="17"/>
  <c r="L294" i="17"/>
  <c r="L247" i="17"/>
  <c r="M405" i="14"/>
  <c r="M189" i="14"/>
  <c r="M287" i="14" s="1"/>
  <c r="H246" i="14"/>
  <c r="F308" i="14"/>
  <c r="F309" i="14" s="1"/>
  <c r="F315" i="14" s="1"/>
  <c r="F322" i="14" s="1"/>
  <c r="F295" i="14"/>
  <c r="K365" i="14"/>
  <c r="L401" i="14"/>
  <c r="L392" i="14"/>
  <c r="L397" i="14" s="1"/>
  <c r="L411" i="14" s="1"/>
  <c r="L273" i="14"/>
  <c r="M407" i="14"/>
  <c r="M312" i="14"/>
  <c r="M241" i="14"/>
  <c r="E417" i="14"/>
  <c r="E421" i="14" s="1"/>
  <c r="E464" i="14" s="1"/>
  <c r="E327" i="14"/>
  <c r="E333" i="14" s="1"/>
  <c r="D464" i="14"/>
  <c r="D339" i="14"/>
  <c r="D340" i="14" s="1"/>
  <c r="D343" i="14" s="1"/>
  <c r="D344" i="14" s="1"/>
  <c r="D299" i="14"/>
  <c r="D300" i="14" s="1"/>
  <c r="J224" i="14"/>
  <c r="K219" i="14" s="1"/>
  <c r="K221" i="14" s="1"/>
  <c r="K410" i="14"/>
  <c r="K412" i="14" s="1"/>
  <c r="K463" i="14" s="1"/>
  <c r="L407" i="14"/>
  <c r="L312" i="14"/>
  <c r="L364" i="14" s="1"/>
  <c r="L241" i="14"/>
  <c r="M366" i="14"/>
  <c r="M352" i="14"/>
  <c r="J380" i="14"/>
  <c r="J461" i="14" s="1"/>
  <c r="M392" i="14"/>
  <c r="M397" i="14" s="1"/>
  <c r="M411" i="14" s="1"/>
  <c r="M401" i="14"/>
  <c r="M273" i="14"/>
  <c r="L405" i="14"/>
  <c r="L189" i="14"/>
  <c r="L287" i="14" s="1"/>
  <c r="E296" i="14"/>
  <c r="J293" i="14"/>
  <c r="J307" i="14"/>
  <c r="I240" i="14"/>
  <c r="I244" i="14" s="1"/>
  <c r="I245" i="14" s="1"/>
  <c r="K441" i="14"/>
  <c r="K443" i="14" s="1"/>
  <c r="K451" i="14" s="1"/>
  <c r="K274" i="14"/>
  <c r="K286" i="14" s="1"/>
  <c r="G294" i="14"/>
  <c r="G247" i="14"/>
  <c r="L285" i="14"/>
  <c r="G31" i="12"/>
  <c r="E16" i="5" s="1"/>
  <c r="F16" i="5" s="1"/>
  <c r="G16" i="5" s="1"/>
  <c r="H16" i="5" s="1"/>
  <c r="I16" i="5" s="1"/>
  <c r="J16" i="5" s="1"/>
  <c r="K16" i="5" s="1"/>
  <c r="L16" i="5" s="1"/>
  <c r="M16" i="5" s="1"/>
  <c r="N16" i="5" s="1"/>
  <c r="D36" i="8"/>
  <c r="D55" i="5"/>
  <c r="E43" i="5"/>
  <c r="D22" i="5"/>
  <c r="E6" i="4"/>
  <c r="E8" i="4" s="1"/>
  <c r="E9" i="4" s="1"/>
  <c r="E14" i="5" s="1"/>
  <c r="F6" i="4"/>
  <c r="F8" i="4" s="1"/>
  <c r="F7" i="4"/>
  <c r="G7" i="4"/>
  <c r="H7" i="4"/>
  <c r="K17" i="12"/>
  <c r="I7" i="4"/>
  <c r="L17" i="12"/>
  <c r="M17" i="12" s="1"/>
  <c r="J7" i="4"/>
  <c r="E7" i="4"/>
  <c r="H39" i="12"/>
  <c r="I39" i="12"/>
  <c r="J39" i="12"/>
  <c r="K39" i="12" s="1"/>
  <c r="L39" i="12" s="1"/>
  <c r="M39" i="12" s="1"/>
  <c r="N39" i="12" s="1"/>
  <c r="O39" i="12" s="1"/>
  <c r="P39" i="12" s="1"/>
  <c r="N35" i="12"/>
  <c r="O35" i="12"/>
  <c r="P35" i="12"/>
  <c r="B70" i="12"/>
  <c r="E297" i="14" l="1"/>
  <c r="E298" i="14"/>
  <c r="K7" i="4"/>
  <c r="N17" i="12"/>
  <c r="F9" i="4"/>
  <c r="F14" i="5" s="1"/>
  <c r="F6" i="5"/>
  <c r="F7" i="5" s="1"/>
  <c r="F10" i="5" s="1"/>
  <c r="E6" i="5"/>
  <c r="E7" i="5" s="1"/>
  <c r="E10" i="5" s="1"/>
  <c r="G6" i="4"/>
  <c r="D16" i="15"/>
  <c r="L308" i="17"/>
  <c r="L309" i="17" s="1"/>
  <c r="L315" i="17" s="1"/>
  <c r="L322" i="17" s="1"/>
  <c r="L295" i="17"/>
  <c r="G339" i="17"/>
  <c r="G340" i="17" s="1"/>
  <c r="G343" i="17" s="1"/>
  <c r="G344" i="17" s="1"/>
  <c r="G299" i="17"/>
  <c r="G300" i="17" s="1"/>
  <c r="F379" i="17"/>
  <c r="F460" i="17" s="1"/>
  <c r="F369" i="17"/>
  <c r="F371" i="17" s="1"/>
  <c r="F355" i="17"/>
  <c r="K296" i="17"/>
  <c r="M308" i="17"/>
  <c r="M309" i="17" s="1"/>
  <c r="M315" i="17" s="1"/>
  <c r="M322" i="17" s="1"/>
  <c r="M295" i="17"/>
  <c r="K417" i="17"/>
  <c r="K421" i="17" s="1"/>
  <c r="K464" i="17" s="1"/>
  <c r="K327" i="17"/>
  <c r="K333" i="17" s="1"/>
  <c r="M410" i="14"/>
  <c r="M412" i="14" s="1"/>
  <c r="M463" i="14" s="1"/>
  <c r="L410" i="14"/>
  <c r="L412" i="14" s="1"/>
  <c r="L463" i="14" s="1"/>
  <c r="M364" i="14"/>
  <c r="M365" i="14" s="1"/>
  <c r="L365" i="14"/>
  <c r="I246" i="14"/>
  <c r="D367" i="14"/>
  <c r="E342" i="14"/>
  <c r="G308" i="14"/>
  <c r="G309" i="14" s="1"/>
  <c r="G315" i="14" s="1"/>
  <c r="G322" i="14" s="1"/>
  <c r="G295" i="14"/>
  <c r="J240" i="14"/>
  <c r="J244" i="14" s="1"/>
  <c r="J245" i="14" s="1"/>
  <c r="D432" i="14"/>
  <c r="E432" i="14" s="1"/>
  <c r="E434" i="14" s="1"/>
  <c r="M448" i="14" s="1"/>
  <c r="M450" i="14" s="1"/>
  <c r="K223" i="14"/>
  <c r="K235" i="14" s="1"/>
  <c r="K242" i="14" s="1"/>
  <c r="D369" i="14"/>
  <c r="D355" i="14"/>
  <c r="K380" i="14"/>
  <c r="K461" i="14" s="1"/>
  <c r="F296" i="14"/>
  <c r="H294" i="14"/>
  <c r="H247" i="14"/>
  <c r="E339" i="14"/>
  <c r="E340" i="14" s="1"/>
  <c r="E343" i="14" s="1"/>
  <c r="E299" i="14"/>
  <c r="E300" i="14" s="1"/>
  <c r="K307" i="14"/>
  <c r="K293" i="14"/>
  <c r="L418" i="14"/>
  <c r="L325" i="14"/>
  <c r="M441" i="14"/>
  <c r="M443" i="14" s="1"/>
  <c r="M274" i="14"/>
  <c r="M286" i="14" s="1"/>
  <c r="L441" i="14"/>
  <c r="L443" i="14" s="1"/>
  <c r="L451" i="14" s="1"/>
  <c r="L274" i="14"/>
  <c r="L286" i="14" s="1"/>
  <c r="F417" i="14"/>
  <c r="F421" i="14" s="1"/>
  <c r="F464" i="14" s="1"/>
  <c r="F327" i="14"/>
  <c r="F333" i="14" s="1"/>
  <c r="M418" i="14"/>
  <c r="M325" i="14"/>
  <c r="F37" i="12"/>
  <c r="J35" i="12"/>
  <c r="K35" i="12"/>
  <c r="I41" i="5" s="1"/>
  <c r="I62" i="10" s="1"/>
  <c r="L35" i="12"/>
  <c r="J41" i="5" s="1"/>
  <c r="J62" i="10" s="1"/>
  <c r="K34" i="12"/>
  <c r="L34" i="12" s="1"/>
  <c r="M34" i="12" s="1"/>
  <c r="N34" i="12" s="1"/>
  <c r="O34" i="12" s="1"/>
  <c r="P34" i="12" s="1"/>
  <c r="H31" i="12"/>
  <c r="I31" i="12"/>
  <c r="J31" i="12" s="1"/>
  <c r="K31" i="12" s="1"/>
  <c r="L31" i="12" s="1"/>
  <c r="M31" i="12" s="1"/>
  <c r="N31" i="12" s="1"/>
  <c r="O31" i="12" s="1"/>
  <c r="P31" i="12" s="1"/>
  <c r="B51" i="12"/>
  <c r="D62" i="10"/>
  <c r="F38" i="12"/>
  <c r="D16" i="8"/>
  <c r="D63" i="10" s="1"/>
  <c r="D18" i="8"/>
  <c r="D13" i="7" s="1"/>
  <c r="E13" i="7" s="1"/>
  <c r="F13" i="7" s="1"/>
  <c r="G13" i="7" s="1"/>
  <c r="H13" i="7" s="1"/>
  <c r="I13" i="7" s="1"/>
  <c r="E6" i="6"/>
  <c r="E7" i="6"/>
  <c r="E8" i="6"/>
  <c r="E9" i="6"/>
  <c r="E10" i="6" s="1"/>
  <c r="E12" i="6" s="1"/>
  <c r="E68" i="10" s="1"/>
  <c r="E11" i="6"/>
  <c r="E41" i="5"/>
  <c r="E62" i="10"/>
  <c r="E16" i="8"/>
  <c r="E63" i="10" s="1"/>
  <c r="E18" i="8"/>
  <c r="E15" i="6"/>
  <c r="E16" i="6"/>
  <c r="E17" i="6"/>
  <c r="E11" i="5"/>
  <c r="E18" i="6" s="1"/>
  <c r="E12" i="5"/>
  <c r="E19" i="6" s="1"/>
  <c r="E8" i="5"/>
  <c r="E20" i="6" s="1"/>
  <c r="E21" i="6"/>
  <c r="E9" i="5"/>
  <c r="E22" i="6" s="1"/>
  <c r="E13" i="5"/>
  <c r="E23" i="6" s="1"/>
  <c r="E24" i="6"/>
  <c r="E25" i="6"/>
  <c r="E28" i="6"/>
  <c r="E29" i="6"/>
  <c r="E15" i="5"/>
  <c r="E30" i="6" s="1"/>
  <c r="E31" i="6"/>
  <c r="D35" i="5"/>
  <c r="E33" i="5" s="1"/>
  <c r="E35" i="5" s="1"/>
  <c r="E36" i="5"/>
  <c r="D42" i="5"/>
  <c r="D63" i="5" s="1"/>
  <c r="E58" i="5" s="1"/>
  <c r="E60" i="5" s="1"/>
  <c r="E62" i="5" s="1"/>
  <c r="E40" i="5"/>
  <c r="E42" i="5"/>
  <c r="E44" i="5" s="1"/>
  <c r="E17" i="5"/>
  <c r="E33" i="6" s="1"/>
  <c r="E12" i="8" s="1"/>
  <c r="E34" i="6"/>
  <c r="E35" i="6"/>
  <c r="F6" i="6"/>
  <c r="F7" i="6"/>
  <c r="F8" i="6"/>
  <c r="F9" i="6"/>
  <c r="F10" i="6"/>
  <c r="F12" i="6" s="1"/>
  <c r="F68" i="10" s="1"/>
  <c r="F11" i="6"/>
  <c r="F41" i="5"/>
  <c r="F62" i="10" s="1"/>
  <c r="F16" i="8"/>
  <c r="F18" i="8"/>
  <c r="F15" i="6"/>
  <c r="F16" i="6"/>
  <c r="F17" i="6"/>
  <c r="F11" i="5"/>
  <c r="F18" i="6"/>
  <c r="F12" i="5"/>
  <c r="F19" i="6" s="1"/>
  <c r="F8" i="5"/>
  <c r="F20" i="6" s="1"/>
  <c r="F21" i="6"/>
  <c r="B9" i="5"/>
  <c r="F13" i="5"/>
  <c r="F23" i="6" s="1"/>
  <c r="F25" i="6"/>
  <c r="F28" i="6"/>
  <c r="F29" i="6"/>
  <c r="F15" i="5"/>
  <c r="F30" i="6"/>
  <c r="F31" i="6"/>
  <c r="F36" i="5"/>
  <c r="F17" i="5"/>
  <c r="G17" i="5" s="1"/>
  <c r="F33" i="6"/>
  <c r="F34" i="6"/>
  <c r="F35" i="6"/>
  <c r="G7" i="6"/>
  <c r="G9" i="6"/>
  <c r="G11" i="6"/>
  <c r="G41" i="5"/>
  <c r="N57" i="10" s="1"/>
  <c r="G62" i="10"/>
  <c r="G16" i="8"/>
  <c r="G63" i="10" s="1"/>
  <c r="G18" i="8"/>
  <c r="G16" i="6"/>
  <c r="G17" i="6"/>
  <c r="G21" i="6"/>
  <c r="G25" i="6"/>
  <c r="G28" i="6"/>
  <c r="G31" i="6"/>
  <c r="G36" i="5"/>
  <c r="G34" i="6"/>
  <c r="G35" i="6"/>
  <c r="H7" i="6"/>
  <c r="H9" i="6"/>
  <c r="H11" i="6"/>
  <c r="H41" i="5"/>
  <c r="H62" i="10"/>
  <c r="H16" i="8"/>
  <c r="H18" i="8"/>
  <c r="H63" i="10" s="1"/>
  <c r="H16" i="6"/>
  <c r="H17" i="6"/>
  <c r="H21" i="6"/>
  <c r="H25" i="6"/>
  <c r="H28" i="6"/>
  <c r="H31" i="6"/>
  <c r="H36" i="5"/>
  <c r="H34" i="6"/>
  <c r="H35" i="6"/>
  <c r="I7" i="6"/>
  <c r="I9" i="6"/>
  <c r="I11" i="6"/>
  <c r="K38" i="12"/>
  <c r="J16" i="8" s="1"/>
  <c r="I16" i="8"/>
  <c r="K40" i="12"/>
  <c r="L40" i="12" s="1"/>
  <c r="I18" i="8"/>
  <c r="I63" i="10" s="1"/>
  <c r="I16" i="6"/>
  <c r="I17" i="6"/>
  <c r="I21" i="6"/>
  <c r="I25" i="6"/>
  <c r="I28" i="6"/>
  <c r="I31" i="6"/>
  <c r="I36" i="5"/>
  <c r="I34" i="6"/>
  <c r="I35" i="6"/>
  <c r="J7" i="6"/>
  <c r="J9" i="6"/>
  <c r="J11" i="6"/>
  <c r="L38" i="12"/>
  <c r="M38" i="12" s="1"/>
  <c r="J16" i="6"/>
  <c r="J17" i="6"/>
  <c r="J21" i="6"/>
  <c r="J25" i="6"/>
  <c r="J28" i="6"/>
  <c r="J15" i="5"/>
  <c r="J30" i="6"/>
  <c r="J31" i="6"/>
  <c r="J36" i="5"/>
  <c r="J34" i="6"/>
  <c r="J35" i="6"/>
  <c r="K7" i="6"/>
  <c r="K9" i="6"/>
  <c r="K11" i="6"/>
  <c r="K41" i="5"/>
  <c r="K62" i="10"/>
  <c r="K16" i="6"/>
  <c r="K17" i="6"/>
  <c r="K21" i="6"/>
  <c r="K25" i="6"/>
  <c r="K28" i="6"/>
  <c r="K15" i="5"/>
  <c r="K30" i="6"/>
  <c r="K31" i="6"/>
  <c r="K36" i="5"/>
  <c r="K34" i="6"/>
  <c r="K35" i="6"/>
  <c r="L7" i="6"/>
  <c r="L9" i="6"/>
  <c r="L11" i="6"/>
  <c r="L41" i="5"/>
  <c r="L62" i="10" s="1"/>
  <c r="L16" i="6"/>
  <c r="L17" i="6"/>
  <c r="L21" i="6"/>
  <c r="L28" i="6"/>
  <c r="L15" i="5"/>
  <c r="L30" i="6" s="1"/>
  <c r="L31" i="6"/>
  <c r="L36" i="5"/>
  <c r="L34" i="6"/>
  <c r="L35" i="6"/>
  <c r="M7" i="6"/>
  <c r="M9" i="6"/>
  <c r="M11" i="6"/>
  <c r="M41" i="5"/>
  <c r="M62" i="10"/>
  <c r="M16" i="6"/>
  <c r="M17" i="6"/>
  <c r="M21" i="6"/>
  <c r="M28" i="6"/>
  <c r="M15" i="5"/>
  <c r="M30" i="6"/>
  <c r="M31" i="6"/>
  <c r="M36" i="5"/>
  <c r="M34" i="6"/>
  <c r="M35" i="6"/>
  <c r="N7" i="6"/>
  <c r="N9" i="6"/>
  <c r="N11" i="6"/>
  <c r="N55" i="10"/>
  <c r="N56" i="10"/>
  <c r="N41" i="5"/>
  <c r="N62" i="10"/>
  <c r="N16" i="6"/>
  <c r="N17" i="6"/>
  <c r="N21" i="6"/>
  <c r="N28" i="6"/>
  <c r="N15" i="5"/>
  <c r="N30" i="6" s="1"/>
  <c r="N31" i="6"/>
  <c r="N36" i="5"/>
  <c r="N34" i="6"/>
  <c r="N35" i="6"/>
  <c r="D68" i="10"/>
  <c r="D59" i="10"/>
  <c r="D69" i="10" s="1"/>
  <c r="D64" i="10"/>
  <c r="E55" i="10"/>
  <c r="F55" i="10" s="1"/>
  <c r="E56" i="10"/>
  <c r="E57" i="10"/>
  <c r="F57" i="10" s="1"/>
  <c r="G57" i="10" s="1"/>
  <c r="H57" i="10" s="1"/>
  <c r="I57" i="10" s="1"/>
  <c r="J57" i="10" s="1"/>
  <c r="K57" i="10" s="1"/>
  <c r="L57" i="10" s="1"/>
  <c r="M57" i="10" s="1"/>
  <c r="E58" i="10"/>
  <c r="F58" i="10" s="1"/>
  <c r="G58" i="10" s="1"/>
  <c r="H58" i="10" s="1"/>
  <c r="I58" i="10" s="1"/>
  <c r="J58" i="10" s="1"/>
  <c r="K58" i="10" s="1"/>
  <c r="L58" i="10" s="1"/>
  <c r="M58" i="10" s="1"/>
  <c r="D47" i="10"/>
  <c r="D48" i="10"/>
  <c r="D21" i="8"/>
  <c r="D49" i="10" s="1"/>
  <c r="E40" i="6"/>
  <c r="E41" i="6"/>
  <c r="E21" i="5"/>
  <c r="E21" i="8" s="1"/>
  <c r="E49" i="10" s="1"/>
  <c r="E20" i="5"/>
  <c r="E22" i="5"/>
  <c r="E23" i="5" s="1"/>
  <c r="E26" i="5"/>
  <c r="E81" i="10" s="1"/>
  <c r="E39" i="6"/>
  <c r="E53" i="5"/>
  <c r="E50" i="5"/>
  <c r="E59" i="5"/>
  <c r="E61" i="5"/>
  <c r="E48" i="10"/>
  <c r="F40" i="6"/>
  <c r="F41" i="6"/>
  <c r="N38" i="12" l="1"/>
  <c r="L16" i="8"/>
  <c r="F33" i="5"/>
  <c r="F35" i="5" s="1"/>
  <c r="E37" i="5"/>
  <c r="E46" i="5" s="1"/>
  <c r="E32" i="6" s="1"/>
  <c r="M40" i="12"/>
  <c r="J18" i="8"/>
  <c r="J13" i="7" s="1"/>
  <c r="H17" i="5"/>
  <c r="G33" i="6"/>
  <c r="F63" i="10"/>
  <c r="H6" i="4"/>
  <c r="G8" i="4"/>
  <c r="F40" i="5"/>
  <c r="F42" i="5" s="1"/>
  <c r="D65" i="10"/>
  <c r="D22" i="7"/>
  <c r="E22" i="7" s="1"/>
  <c r="F22" i="7" s="1"/>
  <c r="G22" i="7" s="1"/>
  <c r="H22" i="7" s="1"/>
  <c r="I22" i="7" s="1"/>
  <c r="J22" i="7" s="1"/>
  <c r="K22" i="7" s="1"/>
  <c r="L22" i="7" s="1"/>
  <c r="E32" i="13"/>
  <c r="D19" i="8"/>
  <c r="D46" i="10" s="1"/>
  <c r="K16" i="8"/>
  <c r="E26" i="6"/>
  <c r="O17" i="12"/>
  <c r="L7" i="4"/>
  <c r="E27" i="5"/>
  <c r="E29" i="5" s="1"/>
  <c r="D17" i="15"/>
  <c r="D18" i="15" s="1"/>
  <c r="D19" i="15" s="1"/>
  <c r="D20" i="15" s="1"/>
  <c r="D21" i="15" s="1"/>
  <c r="D22" i="15" s="1"/>
  <c r="D23" i="15" s="1"/>
  <c r="D24" i="15" s="1"/>
  <c r="D25" i="15" s="1"/>
  <c r="D26" i="15" s="1"/>
  <c r="D27" i="15" s="1"/>
  <c r="D28" i="15" s="1"/>
  <c r="D29" i="15" s="1"/>
  <c r="D30" i="15" s="1"/>
  <c r="D31" i="15" s="1"/>
  <c r="D32" i="15" s="1"/>
  <c r="D33" i="15" s="1"/>
  <c r="D34" i="15" s="1"/>
  <c r="D35" i="15" s="1"/>
  <c r="D36" i="15" s="1"/>
  <c r="D37" i="15" s="1"/>
  <c r="D38" i="15" s="1"/>
  <c r="F9" i="5"/>
  <c r="E59" i="10"/>
  <c r="E69" i="10" s="1"/>
  <c r="E70" i="10" s="1"/>
  <c r="F56" i="10"/>
  <c r="G56" i="10" s="1"/>
  <c r="H56" i="10" s="1"/>
  <c r="I56" i="10" s="1"/>
  <c r="J56" i="10" s="1"/>
  <c r="K56" i="10" s="1"/>
  <c r="L56" i="10" s="1"/>
  <c r="M56" i="10" s="1"/>
  <c r="G369" i="17"/>
  <c r="G355" i="17"/>
  <c r="M296" i="17"/>
  <c r="L417" i="17"/>
  <c r="L421" i="17" s="1"/>
  <c r="L464" i="17" s="1"/>
  <c r="L327" i="17"/>
  <c r="L333" i="17" s="1"/>
  <c r="G367" i="17"/>
  <c r="H342" i="17"/>
  <c r="M417" i="17"/>
  <c r="M421" i="17" s="1"/>
  <c r="M327" i="17"/>
  <c r="M333" i="17" s="1"/>
  <c r="F360" i="17"/>
  <c r="F373" i="17" s="1"/>
  <c r="F378" i="17"/>
  <c r="F459" i="17" s="1"/>
  <c r="H298" i="17"/>
  <c r="H297" i="17"/>
  <c r="L296" i="17"/>
  <c r="F297" i="14"/>
  <c r="D70" i="10"/>
  <c r="E369" i="14"/>
  <c r="E355" i="14"/>
  <c r="J246" i="14"/>
  <c r="L293" i="14"/>
  <c r="L307" i="14"/>
  <c r="M307" i="14"/>
  <c r="M293" i="14"/>
  <c r="K240" i="14"/>
  <c r="K244" i="14" s="1"/>
  <c r="K245" i="14" s="1"/>
  <c r="G417" i="14"/>
  <c r="G421" i="14" s="1"/>
  <c r="G464" i="14" s="1"/>
  <c r="G327" i="14"/>
  <c r="G333" i="14" s="1"/>
  <c r="D379" i="14"/>
  <c r="D460" i="14" s="1"/>
  <c r="D371" i="14"/>
  <c r="I294" i="14"/>
  <c r="I247" i="14"/>
  <c r="M380" i="14"/>
  <c r="M461" i="14" s="1"/>
  <c r="F298" i="14"/>
  <c r="F339" i="14" s="1"/>
  <c r="F340" i="14" s="1"/>
  <c r="F343" i="14" s="1"/>
  <c r="K224" i="14"/>
  <c r="L219" i="14" s="1"/>
  <c r="L221" i="14" s="1"/>
  <c r="M451" i="14"/>
  <c r="C453" i="14" s="1"/>
  <c r="H308" i="14"/>
  <c r="H309" i="14" s="1"/>
  <c r="H315" i="14" s="1"/>
  <c r="H322" i="14" s="1"/>
  <c r="H295" i="14"/>
  <c r="D360" i="14"/>
  <c r="D378" i="14"/>
  <c r="D459" i="14" s="1"/>
  <c r="G296" i="14"/>
  <c r="L380" i="14"/>
  <c r="L461" i="14" s="1"/>
  <c r="E344" i="14"/>
  <c r="F59" i="10"/>
  <c r="F69" i="10" s="1"/>
  <c r="F70" i="10" s="1"/>
  <c r="G55" i="10"/>
  <c r="D50" i="10"/>
  <c r="D9" i="13" s="1"/>
  <c r="F20" i="5"/>
  <c r="F22" i="5" s="1"/>
  <c r="F21" i="5"/>
  <c r="F26" i="5"/>
  <c r="F81" i="10" s="1"/>
  <c r="F27" i="5"/>
  <c r="F39" i="6"/>
  <c r="F53" i="5"/>
  <c r="E63" i="5"/>
  <c r="F58" i="5"/>
  <c r="F60" i="5" s="1"/>
  <c r="F59" i="5"/>
  <c r="F61" i="5"/>
  <c r="F12" i="8"/>
  <c r="F48" i="10"/>
  <c r="F21" i="8"/>
  <c r="F49" i="10" s="1"/>
  <c r="G40" i="6"/>
  <c r="G41" i="6"/>
  <c r="B11" i="12"/>
  <c r="G21" i="5"/>
  <c r="G21" i="8" s="1"/>
  <c r="G49" i="10" s="1"/>
  <c r="G26" i="5"/>
  <c r="G81" i="10" s="1"/>
  <c r="G27" i="5"/>
  <c r="G39" i="6"/>
  <c r="G48" i="10" s="1"/>
  <c r="G53" i="5"/>
  <c r="G59" i="5"/>
  <c r="G61" i="5"/>
  <c r="G12" i="8"/>
  <c r="H40" i="6"/>
  <c r="H41" i="6"/>
  <c r="H21" i="5"/>
  <c r="H26" i="5"/>
  <c r="H81" i="10" s="1"/>
  <c r="H39" i="6"/>
  <c r="H53" i="5"/>
  <c r="H59" i="5"/>
  <c r="H61" i="5"/>
  <c r="H48" i="10"/>
  <c r="H21" i="8"/>
  <c r="H49" i="10" s="1"/>
  <c r="I40" i="6"/>
  <c r="I41" i="6"/>
  <c r="I21" i="5"/>
  <c r="K41" i="12"/>
  <c r="I26" i="5"/>
  <c r="I81" i="10" s="1"/>
  <c r="I27" i="5"/>
  <c r="I39" i="6"/>
  <c r="I53" i="5"/>
  <c r="I59" i="5"/>
  <c r="I61" i="5"/>
  <c r="I48" i="10"/>
  <c r="I21" i="8"/>
  <c r="I49" i="10" s="1"/>
  <c r="J40" i="6"/>
  <c r="J41" i="6"/>
  <c r="J21" i="5"/>
  <c r="L41" i="12"/>
  <c r="J17" i="8" s="1"/>
  <c r="J26" i="5"/>
  <c r="J81" i="10" s="1"/>
  <c r="J39" i="6"/>
  <c r="J53" i="5"/>
  <c r="J59" i="5"/>
  <c r="J61" i="5"/>
  <c r="J48" i="10"/>
  <c r="J21" i="8"/>
  <c r="J49" i="10" s="1"/>
  <c r="K40" i="6"/>
  <c r="K41" i="6"/>
  <c r="K21" i="5"/>
  <c r="K39" i="6"/>
  <c r="K53" i="5"/>
  <c r="K59" i="5"/>
  <c r="K61" i="5"/>
  <c r="K48" i="10"/>
  <c r="K21" i="8"/>
  <c r="K49" i="10" s="1"/>
  <c r="L40" i="6"/>
  <c r="L41" i="6"/>
  <c r="L21" i="5"/>
  <c r="L39" i="6"/>
  <c r="L48" i="10" s="1"/>
  <c r="L53" i="5"/>
  <c r="L59" i="5"/>
  <c r="L61" i="5"/>
  <c r="L21" i="8"/>
  <c r="L49" i="10"/>
  <c r="M40" i="6"/>
  <c r="M41" i="6"/>
  <c r="M21" i="5"/>
  <c r="M39" i="6"/>
  <c r="M53" i="5"/>
  <c r="M59" i="5"/>
  <c r="M61" i="5"/>
  <c r="M48" i="10"/>
  <c r="M21" i="8"/>
  <c r="M49" i="10" s="1"/>
  <c r="N40" i="6"/>
  <c r="N41" i="6"/>
  <c r="N21" i="5"/>
  <c r="N39" i="6"/>
  <c r="N53" i="5"/>
  <c r="N59" i="5"/>
  <c r="N61" i="5"/>
  <c r="N48" i="10"/>
  <c r="N21" i="8"/>
  <c r="N49" i="10" s="1"/>
  <c r="H29" i="10"/>
  <c r="H32" i="10"/>
  <c r="H33" i="10"/>
  <c r="H35" i="10"/>
  <c r="H38" i="10"/>
  <c r="H16" i="10"/>
  <c r="H17" i="10"/>
  <c r="E29" i="10"/>
  <c r="E30" i="10"/>
  <c r="E31" i="10"/>
  <c r="E32" i="10"/>
  <c r="E33" i="10"/>
  <c r="E34" i="10"/>
  <c r="E35" i="10"/>
  <c r="E36" i="10"/>
  <c r="E37" i="10"/>
  <c r="E38" i="10"/>
  <c r="E16" i="10"/>
  <c r="E17" i="10"/>
  <c r="E21" i="10"/>
  <c r="E24" i="10"/>
  <c r="E25" i="10"/>
  <c r="F29" i="10"/>
  <c r="F32" i="10"/>
  <c r="F33" i="10"/>
  <c r="F35" i="10"/>
  <c r="F37" i="10"/>
  <c r="F38" i="10"/>
  <c r="F16" i="10"/>
  <c r="F17" i="10"/>
  <c r="F24" i="10"/>
  <c r="F25" i="10"/>
  <c r="G29" i="10"/>
  <c r="G32" i="10"/>
  <c r="G33" i="10"/>
  <c r="G35" i="10"/>
  <c r="G37" i="10"/>
  <c r="G38" i="10"/>
  <c r="G16" i="10"/>
  <c r="G17" i="10"/>
  <c r="G25" i="10"/>
  <c r="I29" i="10"/>
  <c r="I32" i="10"/>
  <c r="I33" i="10"/>
  <c r="I35" i="10"/>
  <c r="I38" i="10"/>
  <c r="I16" i="10"/>
  <c r="I17" i="10"/>
  <c r="I25" i="10"/>
  <c r="J29" i="10"/>
  <c r="J32" i="10"/>
  <c r="J33" i="10"/>
  <c r="J35" i="10"/>
  <c r="J38" i="10"/>
  <c r="J16" i="10"/>
  <c r="J17" i="10"/>
  <c r="J24" i="10"/>
  <c r="K29" i="10"/>
  <c r="K32" i="10"/>
  <c r="K33" i="10"/>
  <c r="K35" i="10"/>
  <c r="K38" i="10"/>
  <c r="K16" i="10"/>
  <c r="K17" i="10"/>
  <c r="K24" i="10"/>
  <c r="L29" i="10"/>
  <c r="L32" i="10"/>
  <c r="L33" i="10"/>
  <c r="L35" i="10"/>
  <c r="L38" i="10"/>
  <c r="L16" i="10"/>
  <c r="L17" i="10"/>
  <c r="L24" i="10"/>
  <c r="M29" i="10"/>
  <c r="M32" i="10"/>
  <c r="M33" i="10"/>
  <c r="M35" i="10"/>
  <c r="M38" i="10"/>
  <c r="M16" i="10"/>
  <c r="M17" i="10"/>
  <c r="M24" i="10"/>
  <c r="N29" i="10"/>
  <c r="N32" i="10"/>
  <c r="N33" i="10"/>
  <c r="N35" i="10"/>
  <c r="N38" i="10"/>
  <c r="N16" i="10"/>
  <c r="N17" i="10"/>
  <c r="N24" i="10"/>
  <c r="D11" i="13"/>
  <c r="D26" i="8"/>
  <c r="D17" i="7" s="1"/>
  <c r="E26" i="8"/>
  <c r="E28" i="8" s="1"/>
  <c r="F26" i="8"/>
  <c r="G26" i="8"/>
  <c r="H26" i="8"/>
  <c r="I26" i="8"/>
  <c r="I28" i="8" s="1"/>
  <c r="J26" i="8"/>
  <c r="K26" i="8"/>
  <c r="L26" i="8"/>
  <c r="M26" i="8"/>
  <c r="M28" i="8" s="1"/>
  <c r="N26" i="8"/>
  <c r="D18" i="7"/>
  <c r="D34" i="8"/>
  <c r="D11" i="7" s="1"/>
  <c r="E34" i="8"/>
  <c r="F34" i="8" s="1"/>
  <c r="G34" i="8" s="1"/>
  <c r="H34" i="8" s="1"/>
  <c r="I34" i="8" s="1"/>
  <c r="J34" i="8" s="1"/>
  <c r="K34" i="8" s="1"/>
  <c r="L34" i="8" s="1"/>
  <c r="M34" i="8" s="1"/>
  <c r="N34" i="8" s="1"/>
  <c r="D32" i="8"/>
  <c r="E33" i="8"/>
  <c r="F33" i="8"/>
  <c r="G33" i="8" s="1"/>
  <c r="H33" i="8" s="1"/>
  <c r="I33" i="8" s="1"/>
  <c r="J33" i="8" s="1"/>
  <c r="K33" i="8" s="1"/>
  <c r="L33" i="8" s="1"/>
  <c r="M33" i="8" s="1"/>
  <c r="N33" i="8" s="1"/>
  <c r="E35" i="8"/>
  <c r="F35" i="8"/>
  <c r="G35" i="8" s="1"/>
  <c r="H35" i="8" s="1"/>
  <c r="I35" i="8" s="1"/>
  <c r="J35" i="8" s="1"/>
  <c r="K35" i="8" s="1"/>
  <c r="L35" i="8" s="1"/>
  <c r="M35" i="8" s="1"/>
  <c r="N35" i="8" s="1"/>
  <c r="N23" i="8"/>
  <c r="N27" i="8"/>
  <c r="N28" i="8"/>
  <c r="M23" i="8"/>
  <c r="M27" i="8"/>
  <c r="L23" i="8"/>
  <c r="L27" i="8"/>
  <c r="L28" i="8"/>
  <c r="K23" i="8"/>
  <c r="K27" i="8"/>
  <c r="K28" i="8"/>
  <c r="J23" i="8"/>
  <c r="J27" i="8"/>
  <c r="J28" i="8"/>
  <c r="I23" i="8"/>
  <c r="I27" i="8"/>
  <c r="H23" i="8"/>
  <c r="H27" i="8"/>
  <c r="H28" i="8"/>
  <c r="G23" i="8"/>
  <c r="G27" i="8"/>
  <c r="G28" i="8"/>
  <c r="F23" i="8"/>
  <c r="F27" i="8"/>
  <c r="F28" i="8" s="1"/>
  <c r="E23" i="8"/>
  <c r="E27" i="8"/>
  <c r="D33" i="8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D35" i="8"/>
  <c r="D9" i="7" s="1"/>
  <c r="D22" i="8"/>
  <c r="D23" i="8"/>
  <c r="D24" i="8" s="1"/>
  <c r="D27" i="8"/>
  <c r="D12" i="7"/>
  <c r="E12" i="7" s="1"/>
  <c r="F12" i="7" s="1"/>
  <c r="G12" i="7" s="1"/>
  <c r="H12" i="7" s="1"/>
  <c r="D7" i="7"/>
  <c r="D10" i="7"/>
  <c r="B22" i="12"/>
  <c r="D10" i="10" s="1"/>
  <c r="E10" i="10" s="1"/>
  <c r="D5" i="12"/>
  <c r="E5" i="12"/>
  <c r="F5" i="12"/>
  <c r="G5" i="12" s="1"/>
  <c r="H5" i="12" s="1"/>
  <c r="I5" i="12" s="1"/>
  <c r="J5" i="12" s="1"/>
  <c r="K5" i="12" s="1"/>
  <c r="L5" i="12" s="1"/>
  <c r="M5" i="12" s="1"/>
  <c r="D15" i="10"/>
  <c r="D16" i="10"/>
  <c r="D17" i="10"/>
  <c r="D18" i="10"/>
  <c r="D19" i="10"/>
  <c r="D20" i="10"/>
  <c r="D21" i="10"/>
  <c r="D22" i="10"/>
  <c r="D23" i="10"/>
  <c r="D24" i="10"/>
  <c r="D25" i="10"/>
  <c r="D29" i="10"/>
  <c r="D30" i="10"/>
  <c r="D31" i="10"/>
  <c r="D32" i="10"/>
  <c r="D33" i="10"/>
  <c r="D34" i="10"/>
  <c r="D35" i="10"/>
  <c r="D36" i="10"/>
  <c r="D37" i="10"/>
  <c r="D38" i="10"/>
  <c r="E51" i="5"/>
  <c r="E52" i="5" s="1"/>
  <c r="E54" i="5" s="1"/>
  <c r="E65" i="5" s="1"/>
  <c r="E8" i="9" s="1"/>
  <c r="F51" i="5"/>
  <c r="G51" i="5"/>
  <c r="H51" i="5"/>
  <c r="I51" i="5"/>
  <c r="J51" i="5"/>
  <c r="K51" i="5"/>
  <c r="L51" i="5"/>
  <c r="M51" i="5"/>
  <c r="N51" i="5"/>
  <c r="D25" i="7"/>
  <c r="F43" i="5"/>
  <c r="G43" i="5"/>
  <c r="H43" i="5"/>
  <c r="I43" i="5"/>
  <c r="J43" i="5"/>
  <c r="K43" i="5"/>
  <c r="L43" i="5"/>
  <c r="M43" i="5"/>
  <c r="N43" i="5"/>
  <c r="G16" i="12"/>
  <c r="H16" i="12"/>
  <c r="I16" i="12" s="1"/>
  <c r="J16" i="12" s="1"/>
  <c r="K16" i="12" s="1"/>
  <c r="L16" i="12" s="1"/>
  <c r="M16" i="12" s="1"/>
  <c r="N16" i="12" s="1"/>
  <c r="O16" i="12" s="1"/>
  <c r="P16" i="12" s="1"/>
  <c r="F23" i="5" l="1"/>
  <c r="G20" i="5"/>
  <c r="G22" i="5" s="1"/>
  <c r="E38" i="6"/>
  <c r="E47" i="10" s="1"/>
  <c r="E22" i="8"/>
  <c r="K13" i="7"/>
  <c r="F62" i="5"/>
  <c r="F63" i="5" s="1"/>
  <c r="G58" i="5" s="1"/>
  <c r="G60" i="5" s="1"/>
  <c r="J27" i="5"/>
  <c r="J25" i="10" s="1"/>
  <c r="I12" i="7"/>
  <c r="J12" i="7" s="1"/>
  <c r="D28" i="8"/>
  <c r="D30" i="8" s="1"/>
  <c r="J32" i="13"/>
  <c r="K18" i="8"/>
  <c r="N40" i="12"/>
  <c r="G32" i="13"/>
  <c r="E55" i="5"/>
  <c r="F50" i="5" s="1"/>
  <c r="F52" i="5" s="1"/>
  <c r="E7" i="9"/>
  <c r="E11" i="8"/>
  <c r="G40" i="5"/>
  <c r="G42" i="5" s="1"/>
  <c r="F44" i="5"/>
  <c r="F37" i="5"/>
  <c r="G33" i="5"/>
  <c r="G35" i="5" s="1"/>
  <c r="G9" i="4"/>
  <c r="G6" i="5"/>
  <c r="I6" i="4"/>
  <c r="H8" i="4"/>
  <c r="J63" i="10"/>
  <c r="E18" i="7"/>
  <c r="I32" i="13"/>
  <c r="D71" i="10"/>
  <c r="M7" i="4"/>
  <c r="P17" i="12"/>
  <c r="N7" i="4" s="1"/>
  <c r="I17" i="8"/>
  <c r="F32" i="13"/>
  <c r="K63" i="10"/>
  <c r="H33" i="6"/>
  <c r="I17" i="5"/>
  <c r="M41" i="12"/>
  <c r="D24" i="7"/>
  <c r="E24" i="7" s="1"/>
  <c r="F24" i="7" s="1"/>
  <c r="G24" i="7" s="1"/>
  <c r="H27" i="5"/>
  <c r="H25" i="10" s="1"/>
  <c r="E36" i="6"/>
  <c r="E64" i="10" s="1"/>
  <c r="E65" i="10" s="1"/>
  <c r="E71" i="10" s="1"/>
  <c r="O38" i="12"/>
  <c r="M16" i="8"/>
  <c r="H32" i="13"/>
  <c r="E16" i="15" a="1"/>
  <c r="L25" i="6"/>
  <c r="M25" i="6"/>
  <c r="F299" i="14"/>
  <c r="G297" i="14" s="1"/>
  <c r="G9" i="5"/>
  <c r="F22" i="6"/>
  <c r="E11" i="7"/>
  <c r="F11" i="7" s="1"/>
  <c r="G11" i="7" s="1"/>
  <c r="H11" i="7" s="1"/>
  <c r="I11" i="7" s="1"/>
  <c r="J11" i="7" s="1"/>
  <c r="K11" i="7" s="1"/>
  <c r="L11" i="7" s="1"/>
  <c r="M11" i="7" s="1"/>
  <c r="N11" i="7" s="1"/>
  <c r="D7" i="10"/>
  <c r="D6" i="13" s="1"/>
  <c r="E17" i="7"/>
  <c r="F17" i="7" s="1"/>
  <c r="G17" i="7" s="1"/>
  <c r="H17" i="7" s="1"/>
  <c r="I17" i="7" s="1"/>
  <c r="J17" i="7" s="1"/>
  <c r="K17" i="7" s="1"/>
  <c r="L17" i="7" s="1"/>
  <c r="M17" i="7" s="1"/>
  <c r="N17" i="7" s="1"/>
  <c r="D19" i="7"/>
  <c r="D9" i="10" s="1"/>
  <c r="D8" i="13" s="1"/>
  <c r="E9" i="7"/>
  <c r="F9" i="7" s="1"/>
  <c r="G9" i="7" s="1"/>
  <c r="H9" i="7" s="1"/>
  <c r="I9" i="7" s="1"/>
  <c r="J9" i="7" s="1"/>
  <c r="K9" i="7" s="1"/>
  <c r="L9" i="7" s="1"/>
  <c r="M9" i="7" s="1"/>
  <c r="N9" i="7" s="1"/>
  <c r="D14" i="7"/>
  <c r="D37" i="8"/>
  <c r="E32" i="8"/>
  <c r="H339" i="17"/>
  <c r="H340" i="17" s="1"/>
  <c r="H343" i="17" s="1"/>
  <c r="H344" i="17" s="1"/>
  <c r="H299" i="17"/>
  <c r="M464" i="17"/>
  <c r="C422" i="17"/>
  <c r="C466" i="17" s="1"/>
  <c r="D477" i="17" s="1"/>
  <c r="G379" i="17"/>
  <c r="G460" i="17" s="1"/>
  <c r="G371" i="17"/>
  <c r="G378" i="17"/>
  <c r="G459" i="17" s="1"/>
  <c r="G360" i="17"/>
  <c r="C467" i="14"/>
  <c r="D373" i="14"/>
  <c r="C470" i="14"/>
  <c r="B6" i="15" s="1"/>
  <c r="H296" i="14"/>
  <c r="M240" i="14"/>
  <c r="J294" i="14"/>
  <c r="J247" i="14"/>
  <c r="G298" i="14"/>
  <c r="G339" i="14" s="1"/>
  <c r="G340" i="14" s="1"/>
  <c r="G343" i="14" s="1"/>
  <c r="E367" i="14"/>
  <c r="F342" i="14"/>
  <c r="F344" i="14" s="1"/>
  <c r="H417" i="14"/>
  <c r="H421" i="14" s="1"/>
  <c r="H327" i="14"/>
  <c r="H333" i="14" s="1"/>
  <c r="L223" i="14"/>
  <c r="L235" i="14" s="1"/>
  <c r="L242" i="14" s="1"/>
  <c r="I308" i="14"/>
  <c r="I309" i="14" s="1"/>
  <c r="I315" i="14" s="1"/>
  <c r="I322" i="14" s="1"/>
  <c r="I295" i="14"/>
  <c r="L240" i="14"/>
  <c r="K246" i="14"/>
  <c r="E378" i="14"/>
  <c r="E459" i="14" s="1"/>
  <c r="E360" i="14"/>
  <c r="H55" i="10"/>
  <c r="G59" i="10"/>
  <c r="G69" i="10" s="1"/>
  <c r="E5" i="13"/>
  <c r="F10" i="10"/>
  <c r="D5" i="13"/>
  <c r="F24" i="6"/>
  <c r="D39" i="10"/>
  <c r="D26" i="10"/>
  <c r="D41" i="10" s="1"/>
  <c r="E39" i="10"/>
  <c r="E3" i="2"/>
  <c r="F3" i="2" s="1"/>
  <c r="G3" i="2" s="1"/>
  <c r="H3" i="2" s="1"/>
  <c r="I3" i="2" s="1"/>
  <c r="J3" i="2" s="1"/>
  <c r="K3" i="2" s="1"/>
  <c r="L3" i="2" s="1"/>
  <c r="M3" i="2" s="1"/>
  <c r="N3" i="2" s="1"/>
  <c r="G62" i="5" l="1"/>
  <c r="G63" i="5" s="1"/>
  <c r="H58" i="5" s="1"/>
  <c r="H60" i="5" s="1"/>
  <c r="F46" i="5"/>
  <c r="F32" i="6" s="1"/>
  <c r="G44" i="5"/>
  <c r="H40" i="5"/>
  <c r="H42" i="5" s="1"/>
  <c r="H24" i="7"/>
  <c r="K17" i="8"/>
  <c r="K26" i="5"/>
  <c r="N41" i="12"/>
  <c r="K12" i="7"/>
  <c r="I33" i="6"/>
  <c r="J17" i="5"/>
  <c r="E19" i="7"/>
  <c r="E9" i="10" s="1"/>
  <c r="E8" i="13" s="1"/>
  <c r="H12" i="8"/>
  <c r="H37" i="10"/>
  <c r="H9" i="4"/>
  <c r="H6" i="5"/>
  <c r="F54" i="5"/>
  <c r="F65" i="5" s="1"/>
  <c r="F8" i="9" s="1"/>
  <c r="J6" i="4"/>
  <c r="I8" i="4"/>
  <c r="D40" i="8"/>
  <c r="D41" i="8" s="1"/>
  <c r="G7" i="5"/>
  <c r="G13" i="5"/>
  <c r="G23" i="6" s="1"/>
  <c r="G11" i="5"/>
  <c r="G18" i="6" s="1"/>
  <c r="G8" i="5"/>
  <c r="G20" i="6" s="1"/>
  <c r="G12" i="5"/>
  <c r="G19" i="6" s="1"/>
  <c r="L18" i="8"/>
  <c r="L63" i="10" s="1"/>
  <c r="O40" i="12"/>
  <c r="P38" i="12"/>
  <c r="N16" i="8"/>
  <c r="G14" i="5"/>
  <c r="G29" i="6" s="1"/>
  <c r="G6" i="6"/>
  <c r="G8" i="6" s="1"/>
  <c r="G10" i="6" s="1"/>
  <c r="G12" i="6" s="1"/>
  <c r="G68" i="10" s="1"/>
  <c r="G15" i="5"/>
  <c r="G30" i="6" s="1"/>
  <c r="G24" i="10" s="1"/>
  <c r="G23" i="5"/>
  <c r="H20" i="5"/>
  <c r="H22" i="5" s="1"/>
  <c r="G70" i="10"/>
  <c r="H33" i="5"/>
  <c r="H35" i="5" s="1"/>
  <c r="G37" i="5"/>
  <c r="G46" i="5" s="1"/>
  <c r="G32" i="6" s="1"/>
  <c r="M22" i="7"/>
  <c r="F29" i="5"/>
  <c r="F34" i="10"/>
  <c r="E16" i="15"/>
  <c r="E18" i="15"/>
  <c r="E20" i="15"/>
  <c r="E22" i="15"/>
  <c r="E24" i="15"/>
  <c r="E26" i="15"/>
  <c r="E28" i="15"/>
  <c r="E30" i="15"/>
  <c r="E32" i="15"/>
  <c r="E34" i="15"/>
  <c r="E36" i="15"/>
  <c r="E38" i="15"/>
  <c r="E17" i="15"/>
  <c r="E19" i="15"/>
  <c r="E21" i="15"/>
  <c r="E23" i="15"/>
  <c r="E25" i="15"/>
  <c r="E27" i="15"/>
  <c r="E29" i="15"/>
  <c r="E31" i="15"/>
  <c r="E33" i="15"/>
  <c r="E35" i="15"/>
  <c r="E37" i="15"/>
  <c r="I15" i="15"/>
  <c r="N25" i="6"/>
  <c r="F300" i="14"/>
  <c r="F355" i="14" s="1"/>
  <c r="H9" i="5"/>
  <c r="G22" i="6"/>
  <c r="F30" i="10"/>
  <c r="F21" i="10"/>
  <c r="E39" i="8"/>
  <c r="D23" i="7"/>
  <c r="E7" i="7"/>
  <c r="F32" i="8"/>
  <c r="G32" i="8" s="1"/>
  <c r="H32" i="8" s="1"/>
  <c r="I32" i="8" s="1"/>
  <c r="J32" i="8" s="1"/>
  <c r="K32" i="8" s="1"/>
  <c r="L32" i="8" s="1"/>
  <c r="M32" i="8" s="1"/>
  <c r="N32" i="8" s="1"/>
  <c r="G373" i="17"/>
  <c r="H367" i="17"/>
  <c r="I342" i="17"/>
  <c r="I297" i="17"/>
  <c r="H300" i="17"/>
  <c r="I298" i="17"/>
  <c r="L244" i="14"/>
  <c r="L245" i="14" s="1"/>
  <c r="L246" i="14" s="1"/>
  <c r="G299" i="14"/>
  <c r="I296" i="14"/>
  <c r="K294" i="14"/>
  <c r="K247" i="14"/>
  <c r="I417" i="14"/>
  <c r="I421" i="14" s="1"/>
  <c r="I464" i="14" s="1"/>
  <c r="I327" i="14"/>
  <c r="I333" i="14" s="1"/>
  <c r="H464" i="14"/>
  <c r="E379" i="14"/>
  <c r="E460" i="14" s="1"/>
  <c r="E371" i="14"/>
  <c r="E373" i="14" s="1"/>
  <c r="J308" i="14"/>
  <c r="J309" i="14" s="1"/>
  <c r="J315" i="14" s="1"/>
  <c r="J322" i="14" s="1"/>
  <c r="J295" i="14"/>
  <c r="L224" i="14"/>
  <c r="M219" i="14" s="1"/>
  <c r="M221" i="14" s="1"/>
  <c r="F367" i="14"/>
  <c r="G342" i="14"/>
  <c r="G344" i="14" s="1"/>
  <c r="F369" i="14"/>
  <c r="H59" i="10"/>
  <c r="H69" i="10" s="1"/>
  <c r="I55" i="10"/>
  <c r="G10" i="10"/>
  <c r="F5" i="13"/>
  <c r="D26" i="7"/>
  <c r="D28" i="7" s="1"/>
  <c r="D8" i="10"/>
  <c r="D7" i="13" s="1"/>
  <c r="F31" i="10"/>
  <c r="F26" i="6"/>
  <c r="B29" i="12"/>
  <c r="E27" i="6"/>
  <c r="E37" i="6" s="1"/>
  <c r="E15" i="10"/>
  <c r="F15" i="10"/>
  <c r="E18" i="10"/>
  <c r="F18" i="10"/>
  <c r="G18" i="10"/>
  <c r="E19" i="10"/>
  <c r="E26" i="10" s="1"/>
  <c r="E14" i="13" s="1"/>
  <c r="F19" i="10"/>
  <c r="F26" i="10" s="1"/>
  <c r="G19" i="10"/>
  <c r="E20" i="10"/>
  <c r="F20" i="10"/>
  <c r="G20" i="10"/>
  <c r="E22" i="10"/>
  <c r="F22" i="10"/>
  <c r="G22" i="10"/>
  <c r="E23" i="10"/>
  <c r="F23" i="10"/>
  <c r="G23" i="10"/>
  <c r="H62" i="5" l="1"/>
  <c r="H63" i="5"/>
  <c r="I58" i="5" s="1"/>
  <c r="I60" i="5" s="1"/>
  <c r="I6" i="5"/>
  <c r="I9" i="4"/>
  <c r="F38" i="6"/>
  <c r="F47" i="10" s="1"/>
  <c r="F22" i="8"/>
  <c r="K6" i="4"/>
  <c r="J8" i="4"/>
  <c r="L17" i="8"/>
  <c r="L12" i="7" s="1"/>
  <c r="O41" i="12"/>
  <c r="L26" i="5"/>
  <c r="N22" i="7"/>
  <c r="P40" i="12"/>
  <c r="N18" i="8" s="1"/>
  <c r="N63" i="10" s="1"/>
  <c r="M18" i="8"/>
  <c r="M63" i="10" s="1"/>
  <c r="F55" i="5"/>
  <c r="G50" i="5" s="1"/>
  <c r="G52" i="5" s="1"/>
  <c r="K81" i="10"/>
  <c r="K27" i="5"/>
  <c r="G7" i="9"/>
  <c r="G11" i="8"/>
  <c r="G36" i="10"/>
  <c r="I33" i="5"/>
  <c r="I35" i="5" s="1"/>
  <c r="H37" i="5"/>
  <c r="H7" i="5"/>
  <c r="H11" i="5"/>
  <c r="H18" i="6" s="1"/>
  <c r="H18" i="10" s="1"/>
  <c r="H12" i="5"/>
  <c r="H19" i="6" s="1"/>
  <c r="H19" i="10" s="1"/>
  <c r="H8" i="5"/>
  <c r="H20" i="6" s="1"/>
  <c r="H20" i="10" s="1"/>
  <c r="H13" i="5"/>
  <c r="H23" i="6" s="1"/>
  <c r="H22" i="10" s="1"/>
  <c r="H14" i="5"/>
  <c r="H29" i="6" s="1"/>
  <c r="H15" i="5"/>
  <c r="H30" i="6" s="1"/>
  <c r="H24" i="10" s="1"/>
  <c r="H6" i="6"/>
  <c r="H8" i="6" s="1"/>
  <c r="H10" i="6" s="1"/>
  <c r="H12" i="6" s="1"/>
  <c r="H68" i="10" s="1"/>
  <c r="H70" i="10" s="1"/>
  <c r="H44" i="5"/>
  <c r="I40" i="5"/>
  <c r="I42" i="5" s="1"/>
  <c r="I20" i="5"/>
  <c r="I22" i="5" s="1"/>
  <c r="H23" i="5"/>
  <c r="G300" i="14"/>
  <c r="G34" i="10"/>
  <c r="G29" i="5"/>
  <c r="G10" i="5"/>
  <c r="G24" i="6" s="1"/>
  <c r="G15" i="6"/>
  <c r="G15" i="10" s="1"/>
  <c r="F36" i="6"/>
  <c r="F64" i="10" s="1"/>
  <c r="F65" i="10" s="1"/>
  <c r="F71" i="10" s="1"/>
  <c r="F7" i="9"/>
  <c r="F11" i="8"/>
  <c r="F18" i="7" s="1"/>
  <c r="F36" i="10"/>
  <c r="F39" i="10" s="1"/>
  <c r="F14" i="13" s="1"/>
  <c r="G36" i="6"/>
  <c r="J33" i="6"/>
  <c r="K17" i="5"/>
  <c r="L13" i="7"/>
  <c r="M13" i="7" s="1"/>
  <c r="N13" i="7" s="1"/>
  <c r="I37" i="10"/>
  <c r="I12" i="8"/>
  <c r="I24" i="7" s="1"/>
  <c r="I18" i="15"/>
  <c r="J18" i="15" s="1"/>
  <c r="I20" i="15"/>
  <c r="J20" i="15" s="1"/>
  <c r="I22" i="15"/>
  <c r="J22" i="15" s="1"/>
  <c r="I24" i="15"/>
  <c r="J24" i="15" s="1"/>
  <c r="I26" i="15"/>
  <c r="J26" i="15" s="1"/>
  <c r="I28" i="15"/>
  <c r="J28" i="15" s="1"/>
  <c r="I30" i="15"/>
  <c r="J30" i="15" s="1"/>
  <c r="I32" i="15"/>
  <c r="J32" i="15" s="1"/>
  <c r="I34" i="15"/>
  <c r="J34" i="15" s="1"/>
  <c r="I36" i="15"/>
  <c r="J36" i="15" s="1"/>
  <c r="I38" i="15"/>
  <c r="J38" i="15" s="1"/>
  <c r="I40" i="15"/>
  <c r="J40" i="15" s="1"/>
  <c r="I42" i="15"/>
  <c r="J42" i="15" s="1"/>
  <c r="I44" i="15"/>
  <c r="J44" i="15" s="1"/>
  <c r="I46" i="15"/>
  <c r="J46" i="15" s="1"/>
  <c r="I48" i="15"/>
  <c r="J48" i="15" s="1"/>
  <c r="I50" i="15"/>
  <c r="J50" i="15" s="1"/>
  <c r="I52" i="15"/>
  <c r="J52" i="15" s="1"/>
  <c r="I54" i="15"/>
  <c r="J54" i="15" s="1"/>
  <c r="I56" i="15"/>
  <c r="J56" i="15" s="1"/>
  <c r="I58" i="15"/>
  <c r="J58" i="15" s="1"/>
  <c r="I60" i="15"/>
  <c r="J60" i="15" s="1"/>
  <c r="I62" i="15"/>
  <c r="J62" i="15" s="1"/>
  <c r="I64" i="15"/>
  <c r="J64" i="15" s="1"/>
  <c r="I66" i="15"/>
  <c r="J66" i="15" s="1"/>
  <c r="I68" i="15"/>
  <c r="J68" i="15" s="1"/>
  <c r="I70" i="15"/>
  <c r="J70" i="15" s="1"/>
  <c r="I72" i="15"/>
  <c r="J72" i="15" s="1"/>
  <c r="I74" i="15"/>
  <c r="J74" i="15" s="1"/>
  <c r="I76" i="15"/>
  <c r="J76" i="15" s="1"/>
  <c r="I78" i="15"/>
  <c r="J78" i="15" s="1"/>
  <c r="I80" i="15"/>
  <c r="J80" i="15" s="1"/>
  <c r="I82" i="15"/>
  <c r="J82" i="15" s="1"/>
  <c r="I84" i="15"/>
  <c r="J84" i="15" s="1"/>
  <c r="I86" i="15"/>
  <c r="J86" i="15" s="1"/>
  <c r="I88" i="15"/>
  <c r="J88" i="15" s="1"/>
  <c r="I90" i="15"/>
  <c r="J90" i="15" s="1"/>
  <c r="I92" i="15"/>
  <c r="J92" i="15" s="1"/>
  <c r="I94" i="15"/>
  <c r="J94" i="15" s="1"/>
  <c r="I96" i="15"/>
  <c r="J96" i="15" s="1"/>
  <c r="I98" i="15"/>
  <c r="J98" i="15" s="1"/>
  <c r="I100" i="15"/>
  <c r="J100" i="15" s="1"/>
  <c r="I102" i="15"/>
  <c r="J102" i="15" s="1"/>
  <c r="I104" i="15"/>
  <c r="J104" i="15" s="1"/>
  <c r="I106" i="15"/>
  <c r="J106" i="15" s="1"/>
  <c r="I108" i="15"/>
  <c r="J108" i="15" s="1"/>
  <c r="I110" i="15"/>
  <c r="J110" i="15" s="1"/>
  <c r="I112" i="15"/>
  <c r="J112" i="15" s="1"/>
  <c r="I114" i="15"/>
  <c r="J114" i="15" s="1"/>
  <c r="I116" i="15"/>
  <c r="J116" i="15" s="1"/>
  <c r="I118" i="15"/>
  <c r="J118" i="15" s="1"/>
  <c r="I120" i="15"/>
  <c r="J120" i="15" s="1"/>
  <c r="I122" i="15"/>
  <c r="J122" i="15" s="1"/>
  <c r="I124" i="15"/>
  <c r="J124" i="15" s="1"/>
  <c r="I126" i="15"/>
  <c r="J126" i="15" s="1"/>
  <c r="I128" i="15"/>
  <c r="J128" i="15" s="1"/>
  <c r="I130" i="15"/>
  <c r="J130" i="15" s="1"/>
  <c r="I132" i="15"/>
  <c r="J132" i="15" s="1"/>
  <c r="I134" i="15"/>
  <c r="J134" i="15" s="1"/>
  <c r="I136" i="15"/>
  <c r="J136" i="15" s="1"/>
  <c r="I138" i="15"/>
  <c r="J138" i="15" s="1"/>
  <c r="I140" i="15"/>
  <c r="J140" i="15" s="1"/>
  <c r="I142" i="15"/>
  <c r="J142" i="15" s="1"/>
  <c r="I144" i="15"/>
  <c r="J144" i="15" s="1"/>
  <c r="I146" i="15"/>
  <c r="J146" i="15" s="1"/>
  <c r="I148" i="15"/>
  <c r="J148" i="15" s="1"/>
  <c r="I150" i="15"/>
  <c r="J150" i="15" s="1"/>
  <c r="I152" i="15"/>
  <c r="J152" i="15" s="1"/>
  <c r="I154" i="15"/>
  <c r="J154" i="15" s="1"/>
  <c r="I156" i="15"/>
  <c r="J156" i="15" s="1"/>
  <c r="I158" i="15"/>
  <c r="J158" i="15" s="1"/>
  <c r="I160" i="15"/>
  <c r="J160" i="15" s="1"/>
  <c r="I162" i="15"/>
  <c r="J162" i="15" s="1"/>
  <c r="I164" i="15"/>
  <c r="J164" i="15" s="1"/>
  <c r="I166" i="15"/>
  <c r="J166" i="15" s="1"/>
  <c r="I168" i="15"/>
  <c r="J168" i="15" s="1"/>
  <c r="I170" i="15"/>
  <c r="J170" i="15" s="1"/>
  <c r="I172" i="15"/>
  <c r="J172" i="15" s="1"/>
  <c r="I174" i="15"/>
  <c r="J174" i="15" s="1"/>
  <c r="I176" i="15"/>
  <c r="J176" i="15" s="1"/>
  <c r="I178" i="15"/>
  <c r="J178" i="15" s="1"/>
  <c r="I180" i="15"/>
  <c r="J180" i="15" s="1"/>
  <c r="I182" i="15"/>
  <c r="J182" i="15" s="1"/>
  <c r="I184" i="15"/>
  <c r="J184" i="15" s="1"/>
  <c r="I186" i="15"/>
  <c r="J186" i="15" s="1"/>
  <c r="I188" i="15"/>
  <c r="J188" i="15" s="1"/>
  <c r="I190" i="15"/>
  <c r="J190" i="15" s="1"/>
  <c r="I192" i="15"/>
  <c r="J192" i="15" s="1"/>
  <c r="I194" i="15"/>
  <c r="J194" i="15" s="1"/>
  <c r="I196" i="15"/>
  <c r="J196" i="15" s="1"/>
  <c r="I198" i="15"/>
  <c r="J198" i="15" s="1"/>
  <c r="I200" i="15"/>
  <c r="J200" i="15" s="1"/>
  <c r="I202" i="15"/>
  <c r="J202" i="15" s="1"/>
  <c r="I204" i="15"/>
  <c r="J204" i="15" s="1"/>
  <c r="I206" i="15"/>
  <c r="J206" i="15" s="1"/>
  <c r="I208" i="15"/>
  <c r="J208" i="15" s="1"/>
  <c r="I210" i="15"/>
  <c r="J210" i="15" s="1"/>
  <c r="I212" i="15"/>
  <c r="J212" i="15" s="1"/>
  <c r="I214" i="15"/>
  <c r="J214" i="15" s="1"/>
  <c r="I216" i="15"/>
  <c r="J216" i="15" s="1"/>
  <c r="I218" i="15"/>
  <c r="J218" i="15" s="1"/>
  <c r="I220" i="15"/>
  <c r="J220" i="15" s="1"/>
  <c r="I222" i="15"/>
  <c r="J222" i="15" s="1"/>
  <c r="I224" i="15"/>
  <c r="J224" i="15" s="1"/>
  <c r="I226" i="15"/>
  <c r="J226" i="15" s="1"/>
  <c r="I228" i="15"/>
  <c r="J228" i="15" s="1"/>
  <c r="I230" i="15"/>
  <c r="J230" i="15" s="1"/>
  <c r="I232" i="15"/>
  <c r="J232" i="15" s="1"/>
  <c r="I234" i="15"/>
  <c r="J234" i="15" s="1"/>
  <c r="I236" i="15"/>
  <c r="J236" i="15" s="1"/>
  <c r="I238" i="15"/>
  <c r="J238" i="15" s="1"/>
  <c r="I240" i="15"/>
  <c r="J240" i="15" s="1"/>
  <c r="I242" i="15"/>
  <c r="J242" i="15" s="1"/>
  <c r="I244" i="15"/>
  <c r="J244" i="15" s="1"/>
  <c r="I246" i="15"/>
  <c r="J246" i="15" s="1"/>
  <c r="I248" i="15"/>
  <c r="J248" i="15" s="1"/>
  <c r="I250" i="15"/>
  <c r="J250" i="15" s="1"/>
  <c r="I252" i="15"/>
  <c r="J252" i="15" s="1"/>
  <c r="I254" i="15"/>
  <c r="J254" i="15" s="1"/>
  <c r="I256" i="15"/>
  <c r="J256" i="15" s="1"/>
  <c r="I258" i="15"/>
  <c r="J258" i="15" s="1"/>
  <c r="I260" i="15"/>
  <c r="J260" i="15" s="1"/>
  <c r="I262" i="15"/>
  <c r="J262" i="15" s="1"/>
  <c r="I264" i="15"/>
  <c r="J264" i="15" s="1"/>
  <c r="I266" i="15"/>
  <c r="J266" i="15" s="1"/>
  <c r="I268" i="15"/>
  <c r="J268" i="15" s="1"/>
  <c r="I270" i="15"/>
  <c r="J270" i="15" s="1"/>
  <c r="I272" i="15"/>
  <c r="J272" i="15" s="1"/>
  <c r="I274" i="15"/>
  <c r="J274" i="15" s="1"/>
  <c r="I276" i="15"/>
  <c r="J276" i="15" s="1"/>
  <c r="I278" i="15"/>
  <c r="J278" i="15" s="1"/>
  <c r="I280" i="15"/>
  <c r="J280" i="15" s="1"/>
  <c r="I282" i="15"/>
  <c r="J282" i="15" s="1"/>
  <c r="I284" i="15"/>
  <c r="J284" i="15" s="1"/>
  <c r="I286" i="15"/>
  <c r="J286" i="15" s="1"/>
  <c r="I288" i="15"/>
  <c r="J288" i="15" s="1"/>
  <c r="I290" i="15"/>
  <c r="J290" i="15" s="1"/>
  <c r="I292" i="15"/>
  <c r="J292" i="15" s="1"/>
  <c r="I294" i="15"/>
  <c r="J294" i="15" s="1"/>
  <c r="I296" i="15"/>
  <c r="J296" i="15" s="1"/>
  <c r="I298" i="15"/>
  <c r="J298" i="15" s="1"/>
  <c r="I300" i="15"/>
  <c r="J300" i="15" s="1"/>
  <c r="I302" i="15"/>
  <c r="J302" i="15" s="1"/>
  <c r="I304" i="15"/>
  <c r="J304" i="15" s="1"/>
  <c r="I306" i="15"/>
  <c r="J306" i="15" s="1"/>
  <c r="I308" i="15"/>
  <c r="J308" i="15" s="1"/>
  <c r="I310" i="15"/>
  <c r="J310" i="15" s="1"/>
  <c r="I312" i="15"/>
  <c r="J312" i="15" s="1"/>
  <c r="I314" i="15"/>
  <c r="J314" i="15" s="1"/>
  <c r="I316" i="15"/>
  <c r="J316" i="15" s="1"/>
  <c r="I318" i="15"/>
  <c r="J318" i="15" s="1"/>
  <c r="I320" i="15"/>
  <c r="J320" i="15" s="1"/>
  <c r="I322" i="15"/>
  <c r="J322" i="15" s="1"/>
  <c r="I324" i="15"/>
  <c r="J324" i="15" s="1"/>
  <c r="I326" i="15"/>
  <c r="J326" i="15" s="1"/>
  <c r="I328" i="15"/>
  <c r="J328" i="15" s="1"/>
  <c r="I330" i="15"/>
  <c r="J330" i="15" s="1"/>
  <c r="I332" i="15"/>
  <c r="J332" i="15" s="1"/>
  <c r="I334" i="15"/>
  <c r="J334" i="15" s="1"/>
  <c r="I336" i="15"/>
  <c r="J336" i="15" s="1"/>
  <c r="I338" i="15"/>
  <c r="J338" i="15" s="1"/>
  <c r="I340" i="15"/>
  <c r="J340" i="15" s="1"/>
  <c r="I342" i="15"/>
  <c r="J342" i="15" s="1"/>
  <c r="I344" i="15"/>
  <c r="J344" i="15" s="1"/>
  <c r="I346" i="15"/>
  <c r="J346" i="15" s="1"/>
  <c r="I348" i="15"/>
  <c r="J348" i="15" s="1"/>
  <c r="I350" i="15"/>
  <c r="J350" i="15" s="1"/>
  <c r="I352" i="15"/>
  <c r="J352" i="15" s="1"/>
  <c r="I354" i="15"/>
  <c r="J354" i="15" s="1"/>
  <c r="I356" i="15"/>
  <c r="J356" i="15" s="1"/>
  <c r="I358" i="15"/>
  <c r="J358" i="15" s="1"/>
  <c r="I360" i="15"/>
  <c r="J360" i="15" s="1"/>
  <c r="I362" i="15"/>
  <c r="J362" i="15" s="1"/>
  <c r="I364" i="15"/>
  <c r="J364" i="15" s="1"/>
  <c r="I366" i="15"/>
  <c r="J366" i="15" s="1"/>
  <c r="I368" i="15"/>
  <c r="J368" i="15" s="1"/>
  <c r="I370" i="15"/>
  <c r="J370" i="15" s="1"/>
  <c r="I372" i="15"/>
  <c r="J372" i="15" s="1"/>
  <c r="I374" i="15"/>
  <c r="J374" i="15" s="1"/>
  <c r="I376" i="15"/>
  <c r="J376" i="15" s="1"/>
  <c r="I378" i="15"/>
  <c r="J378" i="15" s="1"/>
  <c r="I380" i="15"/>
  <c r="J380" i="15" s="1"/>
  <c r="I382" i="15"/>
  <c r="J382" i="15" s="1"/>
  <c r="I384" i="15"/>
  <c r="J384" i="15" s="1"/>
  <c r="I386" i="15"/>
  <c r="J386" i="15" s="1"/>
  <c r="I388" i="15"/>
  <c r="J388" i="15" s="1"/>
  <c r="I390" i="15"/>
  <c r="J390" i="15" s="1"/>
  <c r="I392" i="15"/>
  <c r="J392" i="15" s="1"/>
  <c r="I394" i="15"/>
  <c r="J394" i="15" s="1"/>
  <c r="I396" i="15"/>
  <c r="J396" i="15" s="1"/>
  <c r="I398" i="15"/>
  <c r="J398" i="15" s="1"/>
  <c r="I400" i="15"/>
  <c r="J400" i="15" s="1"/>
  <c r="I402" i="15"/>
  <c r="J402" i="15" s="1"/>
  <c r="I404" i="15"/>
  <c r="J404" i="15" s="1"/>
  <c r="I406" i="15"/>
  <c r="J406" i="15" s="1"/>
  <c r="I408" i="15"/>
  <c r="J408" i="15" s="1"/>
  <c r="I410" i="15"/>
  <c r="J410" i="15" s="1"/>
  <c r="I412" i="15"/>
  <c r="J412" i="15" s="1"/>
  <c r="I414" i="15"/>
  <c r="J414" i="15" s="1"/>
  <c r="I416" i="15"/>
  <c r="J416" i="15" s="1"/>
  <c r="I418" i="15"/>
  <c r="J418" i="15" s="1"/>
  <c r="I420" i="15"/>
  <c r="J420" i="15" s="1"/>
  <c r="I422" i="15"/>
  <c r="J422" i="15" s="1"/>
  <c r="I424" i="15"/>
  <c r="J424" i="15" s="1"/>
  <c r="I426" i="15"/>
  <c r="J426" i="15" s="1"/>
  <c r="I428" i="15"/>
  <c r="J428" i="15" s="1"/>
  <c r="I430" i="15"/>
  <c r="J430" i="15" s="1"/>
  <c r="I432" i="15"/>
  <c r="J432" i="15" s="1"/>
  <c r="I434" i="15"/>
  <c r="J434" i="15" s="1"/>
  <c r="I436" i="15"/>
  <c r="J436" i="15" s="1"/>
  <c r="I438" i="15"/>
  <c r="J438" i="15" s="1"/>
  <c r="I440" i="15"/>
  <c r="J440" i="15" s="1"/>
  <c r="I442" i="15"/>
  <c r="J442" i="15" s="1"/>
  <c r="I444" i="15"/>
  <c r="J444" i="15" s="1"/>
  <c r="I446" i="15"/>
  <c r="J446" i="15" s="1"/>
  <c r="I448" i="15"/>
  <c r="J448" i="15" s="1"/>
  <c r="I450" i="15"/>
  <c r="J450" i="15" s="1"/>
  <c r="I452" i="15"/>
  <c r="J452" i="15" s="1"/>
  <c r="I454" i="15"/>
  <c r="J454" i="15" s="1"/>
  <c r="I456" i="15"/>
  <c r="J456" i="15" s="1"/>
  <c r="I458" i="15"/>
  <c r="J458" i="15" s="1"/>
  <c r="I460" i="15"/>
  <c r="J460" i="15" s="1"/>
  <c r="I462" i="15"/>
  <c r="J462" i="15" s="1"/>
  <c r="I464" i="15"/>
  <c r="J464" i="15" s="1"/>
  <c r="I466" i="15"/>
  <c r="J466" i="15" s="1"/>
  <c r="I468" i="15"/>
  <c r="J468" i="15" s="1"/>
  <c r="I470" i="15"/>
  <c r="J470" i="15" s="1"/>
  <c r="I472" i="15"/>
  <c r="J472" i="15" s="1"/>
  <c r="I474" i="15"/>
  <c r="J474" i="15" s="1"/>
  <c r="I476" i="15"/>
  <c r="J476" i="15" s="1"/>
  <c r="I478" i="15"/>
  <c r="J478" i="15" s="1"/>
  <c r="I480" i="15"/>
  <c r="J480" i="15" s="1"/>
  <c r="I482" i="15"/>
  <c r="J482" i="15" s="1"/>
  <c r="I484" i="15"/>
  <c r="J484" i="15" s="1"/>
  <c r="I486" i="15"/>
  <c r="J486" i="15" s="1"/>
  <c r="I488" i="15"/>
  <c r="J488" i="15" s="1"/>
  <c r="I490" i="15"/>
  <c r="J490" i="15" s="1"/>
  <c r="I492" i="15"/>
  <c r="J492" i="15" s="1"/>
  <c r="I494" i="15"/>
  <c r="J494" i="15" s="1"/>
  <c r="I496" i="15"/>
  <c r="J496" i="15" s="1"/>
  <c r="I498" i="15"/>
  <c r="J498" i="15" s="1"/>
  <c r="I500" i="15"/>
  <c r="J500" i="15" s="1"/>
  <c r="I502" i="15"/>
  <c r="J502" i="15" s="1"/>
  <c r="I504" i="15"/>
  <c r="J504" i="15" s="1"/>
  <c r="I506" i="15"/>
  <c r="J506" i="15" s="1"/>
  <c r="I508" i="15"/>
  <c r="J508" i="15" s="1"/>
  <c r="I510" i="15"/>
  <c r="J510" i="15" s="1"/>
  <c r="I512" i="15"/>
  <c r="J512" i="15" s="1"/>
  <c r="I514" i="15"/>
  <c r="J514" i="15" s="1"/>
  <c r="I516" i="15"/>
  <c r="J516" i="15" s="1"/>
  <c r="I518" i="15"/>
  <c r="J518" i="15" s="1"/>
  <c r="I520" i="15"/>
  <c r="J520" i="15" s="1"/>
  <c r="I522" i="15"/>
  <c r="J522" i="15" s="1"/>
  <c r="I524" i="15"/>
  <c r="J524" i="15" s="1"/>
  <c r="I526" i="15"/>
  <c r="J526" i="15" s="1"/>
  <c r="I17" i="15"/>
  <c r="J17" i="15" s="1"/>
  <c r="I19" i="15"/>
  <c r="J19" i="15" s="1"/>
  <c r="I21" i="15"/>
  <c r="J21" i="15" s="1"/>
  <c r="I23" i="15"/>
  <c r="J23" i="15" s="1"/>
  <c r="I25" i="15"/>
  <c r="J25" i="15" s="1"/>
  <c r="I27" i="15"/>
  <c r="J27" i="15" s="1"/>
  <c r="I29" i="15"/>
  <c r="J29" i="15" s="1"/>
  <c r="I31" i="15"/>
  <c r="J31" i="15" s="1"/>
  <c r="I33" i="15"/>
  <c r="J33" i="15" s="1"/>
  <c r="I35" i="15"/>
  <c r="J35" i="15" s="1"/>
  <c r="I37" i="15"/>
  <c r="J37" i="15" s="1"/>
  <c r="I39" i="15"/>
  <c r="J39" i="15" s="1"/>
  <c r="I41" i="15"/>
  <c r="J41" i="15" s="1"/>
  <c r="I43" i="15"/>
  <c r="J43" i="15" s="1"/>
  <c r="I45" i="15"/>
  <c r="J45" i="15" s="1"/>
  <c r="I47" i="15"/>
  <c r="J47" i="15" s="1"/>
  <c r="I49" i="15"/>
  <c r="J49" i="15" s="1"/>
  <c r="I51" i="15"/>
  <c r="J51" i="15" s="1"/>
  <c r="I53" i="15"/>
  <c r="J53" i="15" s="1"/>
  <c r="I55" i="15"/>
  <c r="J55" i="15" s="1"/>
  <c r="I57" i="15"/>
  <c r="J57" i="15" s="1"/>
  <c r="I59" i="15"/>
  <c r="J59" i="15" s="1"/>
  <c r="I61" i="15"/>
  <c r="J61" i="15" s="1"/>
  <c r="I63" i="15"/>
  <c r="J63" i="15" s="1"/>
  <c r="I65" i="15"/>
  <c r="J65" i="15" s="1"/>
  <c r="I67" i="15"/>
  <c r="J67" i="15" s="1"/>
  <c r="I69" i="15"/>
  <c r="J69" i="15" s="1"/>
  <c r="I71" i="15"/>
  <c r="J71" i="15" s="1"/>
  <c r="I73" i="15"/>
  <c r="J73" i="15" s="1"/>
  <c r="I75" i="15"/>
  <c r="J75" i="15" s="1"/>
  <c r="I77" i="15"/>
  <c r="J77" i="15" s="1"/>
  <c r="I79" i="15"/>
  <c r="J79" i="15" s="1"/>
  <c r="I81" i="15"/>
  <c r="J81" i="15" s="1"/>
  <c r="I83" i="15"/>
  <c r="J83" i="15" s="1"/>
  <c r="I85" i="15"/>
  <c r="J85" i="15" s="1"/>
  <c r="I87" i="15"/>
  <c r="J87" i="15" s="1"/>
  <c r="I89" i="15"/>
  <c r="J89" i="15" s="1"/>
  <c r="I91" i="15"/>
  <c r="J91" i="15" s="1"/>
  <c r="I93" i="15"/>
  <c r="J93" i="15" s="1"/>
  <c r="I95" i="15"/>
  <c r="J95" i="15" s="1"/>
  <c r="I97" i="15"/>
  <c r="J97" i="15" s="1"/>
  <c r="I99" i="15"/>
  <c r="J99" i="15" s="1"/>
  <c r="I101" i="15"/>
  <c r="J101" i="15" s="1"/>
  <c r="I103" i="15"/>
  <c r="J103" i="15" s="1"/>
  <c r="I105" i="15"/>
  <c r="J105" i="15" s="1"/>
  <c r="I107" i="15"/>
  <c r="J107" i="15" s="1"/>
  <c r="I109" i="15"/>
  <c r="J109" i="15" s="1"/>
  <c r="I111" i="15"/>
  <c r="J111" i="15" s="1"/>
  <c r="I113" i="15"/>
  <c r="J113" i="15" s="1"/>
  <c r="I115" i="15"/>
  <c r="J115" i="15" s="1"/>
  <c r="I117" i="15"/>
  <c r="J117" i="15" s="1"/>
  <c r="I119" i="15"/>
  <c r="J119" i="15" s="1"/>
  <c r="I121" i="15"/>
  <c r="J121" i="15" s="1"/>
  <c r="I123" i="15"/>
  <c r="J123" i="15" s="1"/>
  <c r="I125" i="15"/>
  <c r="J125" i="15" s="1"/>
  <c r="I127" i="15"/>
  <c r="J127" i="15" s="1"/>
  <c r="I129" i="15"/>
  <c r="J129" i="15" s="1"/>
  <c r="I131" i="15"/>
  <c r="J131" i="15" s="1"/>
  <c r="I133" i="15"/>
  <c r="J133" i="15" s="1"/>
  <c r="I135" i="15"/>
  <c r="J135" i="15" s="1"/>
  <c r="I137" i="15"/>
  <c r="J137" i="15" s="1"/>
  <c r="I139" i="15"/>
  <c r="J139" i="15" s="1"/>
  <c r="I141" i="15"/>
  <c r="J141" i="15" s="1"/>
  <c r="I143" i="15"/>
  <c r="J143" i="15" s="1"/>
  <c r="I145" i="15"/>
  <c r="J145" i="15" s="1"/>
  <c r="I147" i="15"/>
  <c r="J147" i="15" s="1"/>
  <c r="I149" i="15"/>
  <c r="J149" i="15" s="1"/>
  <c r="I151" i="15"/>
  <c r="J151" i="15" s="1"/>
  <c r="I153" i="15"/>
  <c r="J153" i="15" s="1"/>
  <c r="I155" i="15"/>
  <c r="J155" i="15" s="1"/>
  <c r="I157" i="15"/>
  <c r="J157" i="15" s="1"/>
  <c r="I159" i="15"/>
  <c r="J159" i="15" s="1"/>
  <c r="I161" i="15"/>
  <c r="J161" i="15" s="1"/>
  <c r="I163" i="15"/>
  <c r="J163" i="15" s="1"/>
  <c r="I165" i="15"/>
  <c r="J165" i="15" s="1"/>
  <c r="I167" i="15"/>
  <c r="J167" i="15" s="1"/>
  <c r="I169" i="15"/>
  <c r="J169" i="15" s="1"/>
  <c r="I171" i="15"/>
  <c r="J171" i="15" s="1"/>
  <c r="I173" i="15"/>
  <c r="J173" i="15" s="1"/>
  <c r="I175" i="15"/>
  <c r="J175" i="15" s="1"/>
  <c r="I177" i="15"/>
  <c r="J177" i="15" s="1"/>
  <c r="I179" i="15"/>
  <c r="J179" i="15" s="1"/>
  <c r="I181" i="15"/>
  <c r="J181" i="15" s="1"/>
  <c r="I183" i="15"/>
  <c r="J183" i="15" s="1"/>
  <c r="I185" i="15"/>
  <c r="J185" i="15" s="1"/>
  <c r="I187" i="15"/>
  <c r="J187" i="15" s="1"/>
  <c r="I189" i="15"/>
  <c r="J189" i="15" s="1"/>
  <c r="I191" i="15"/>
  <c r="J191" i="15" s="1"/>
  <c r="I193" i="15"/>
  <c r="J193" i="15" s="1"/>
  <c r="I195" i="15"/>
  <c r="J195" i="15" s="1"/>
  <c r="I197" i="15"/>
  <c r="J197" i="15" s="1"/>
  <c r="I199" i="15"/>
  <c r="J199" i="15" s="1"/>
  <c r="I201" i="15"/>
  <c r="J201" i="15" s="1"/>
  <c r="I203" i="15"/>
  <c r="J203" i="15" s="1"/>
  <c r="I205" i="15"/>
  <c r="J205" i="15" s="1"/>
  <c r="I207" i="15"/>
  <c r="J207" i="15" s="1"/>
  <c r="I209" i="15"/>
  <c r="J209" i="15" s="1"/>
  <c r="I211" i="15"/>
  <c r="J211" i="15" s="1"/>
  <c r="I213" i="15"/>
  <c r="J213" i="15" s="1"/>
  <c r="I215" i="15"/>
  <c r="J215" i="15" s="1"/>
  <c r="I217" i="15"/>
  <c r="J217" i="15" s="1"/>
  <c r="I219" i="15"/>
  <c r="J219" i="15" s="1"/>
  <c r="I221" i="15"/>
  <c r="J221" i="15" s="1"/>
  <c r="I223" i="15"/>
  <c r="J223" i="15" s="1"/>
  <c r="I225" i="15"/>
  <c r="J225" i="15" s="1"/>
  <c r="I227" i="15"/>
  <c r="J227" i="15" s="1"/>
  <c r="I229" i="15"/>
  <c r="J229" i="15" s="1"/>
  <c r="I231" i="15"/>
  <c r="J231" i="15" s="1"/>
  <c r="I233" i="15"/>
  <c r="J233" i="15" s="1"/>
  <c r="I235" i="15"/>
  <c r="J235" i="15" s="1"/>
  <c r="I237" i="15"/>
  <c r="J237" i="15" s="1"/>
  <c r="I239" i="15"/>
  <c r="J239" i="15" s="1"/>
  <c r="I241" i="15"/>
  <c r="J241" i="15" s="1"/>
  <c r="I243" i="15"/>
  <c r="J243" i="15" s="1"/>
  <c r="I245" i="15"/>
  <c r="J245" i="15" s="1"/>
  <c r="I247" i="15"/>
  <c r="J247" i="15" s="1"/>
  <c r="I249" i="15"/>
  <c r="J249" i="15" s="1"/>
  <c r="I251" i="15"/>
  <c r="J251" i="15" s="1"/>
  <c r="I253" i="15"/>
  <c r="J253" i="15" s="1"/>
  <c r="I255" i="15"/>
  <c r="J255" i="15" s="1"/>
  <c r="I257" i="15"/>
  <c r="J257" i="15" s="1"/>
  <c r="I259" i="15"/>
  <c r="J259" i="15" s="1"/>
  <c r="I261" i="15"/>
  <c r="J261" i="15" s="1"/>
  <c r="I263" i="15"/>
  <c r="J263" i="15" s="1"/>
  <c r="I265" i="15"/>
  <c r="J265" i="15" s="1"/>
  <c r="I267" i="15"/>
  <c r="J267" i="15" s="1"/>
  <c r="I269" i="15"/>
  <c r="J269" i="15" s="1"/>
  <c r="I271" i="15"/>
  <c r="J271" i="15" s="1"/>
  <c r="I273" i="15"/>
  <c r="J273" i="15" s="1"/>
  <c r="I275" i="15"/>
  <c r="J275" i="15" s="1"/>
  <c r="I277" i="15"/>
  <c r="J277" i="15" s="1"/>
  <c r="I279" i="15"/>
  <c r="J279" i="15" s="1"/>
  <c r="I281" i="15"/>
  <c r="J281" i="15" s="1"/>
  <c r="I283" i="15"/>
  <c r="J283" i="15" s="1"/>
  <c r="I285" i="15"/>
  <c r="J285" i="15" s="1"/>
  <c r="I287" i="15"/>
  <c r="J287" i="15" s="1"/>
  <c r="I289" i="15"/>
  <c r="J289" i="15" s="1"/>
  <c r="I291" i="15"/>
  <c r="J291" i="15" s="1"/>
  <c r="I293" i="15"/>
  <c r="J293" i="15" s="1"/>
  <c r="I295" i="15"/>
  <c r="J295" i="15" s="1"/>
  <c r="I297" i="15"/>
  <c r="J297" i="15" s="1"/>
  <c r="I299" i="15"/>
  <c r="J299" i="15" s="1"/>
  <c r="I301" i="15"/>
  <c r="J301" i="15" s="1"/>
  <c r="I303" i="15"/>
  <c r="J303" i="15" s="1"/>
  <c r="I305" i="15"/>
  <c r="J305" i="15" s="1"/>
  <c r="I307" i="15"/>
  <c r="J307" i="15" s="1"/>
  <c r="I309" i="15"/>
  <c r="J309" i="15" s="1"/>
  <c r="I311" i="15"/>
  <c r="J311" i="15" s="1"/>
  <c r="I313" i="15"/>
  <c r="J313" i="15" s="1"/>
  <c r="I315" i="15"/>
  <c r="J315" i="15" s="1"/>
  <c r="I317" i="15"/>
  <c r="J317" i="15" s="1"/>
  <c r="I319" i="15"/>
  <c r="J319" i="15" s="1"/>
  <c r="I321" i="15"/>
  <c r="J321" i="15" s="1"/>
  <c r="I323" i="15"/>
  <c r="J323" i="15" s="1"/>
  <c r="I325" i="15"/>
  <c r="J325" i="15" s="1"/>
  <c r="I327" i="15"/>
  <c r="J327" i="15" s="1"/>
  <c r="I329" i="15"/>
  <c r="J329" i="15" s="1"/>
  <c r="I331" i="15"/>
  <c r="J331" i="15" s="1"/>
  <c r="I333" i="15"/>
  <c r="J333" i="15" s="1"/>
  <c r="I335" i="15"/>
  <c r="J335" i="15" s="1"/>
  <c r="I337" i="15"/>
  <c r="J337" i="15" s="1"/>
  <c r="I339" i="15"/>
  <c r="J339" i="15" s="1"/>
  <c r="I341" i="15"/>
  <c r="J341" i="15" s="1"/>
  <c r="I343" i="15"/>
  <c r="J343" i="15" s="1"/>
  <c r="I345" i="15"/>
  <c r="J345" i="15" s="1"/>
  <c r="I347" i="15"/>
  <c r="J347" i="15" s="1"/>
  <c r="I349" i="15"/>
  <c r="J349" i="15" s="1"/>
  <c r="I351" i="15"/>
  <c r="J351" i="15" s="1"/>
  <c r="I353" i="15"/>
  <c r="J353" i="15" s="1"/>
  <c r="I355" i="15"/>
  <c r="J355" i="15" s="1"/>
  <c r="I357" i="15"/>
  <c r="J357" i="15" s="1"/>
  <c r="I359" i="15"/>
  <c r="J359" i="15" s="1"/>
  <c r="I361" i="15"/>
  <c r="J361" i="15" s="1"/>
  <c r="I363" i="15"/>
  <c r="J363" i="15" s="1"/>
  <c r="I365" i="15"/>
  <c r="J365" i="15" s="1"/>
  <c r="I367" i="15"/>
  <c r="J367" i="15" s="1"/>
  <c r="I369" i="15"/>
  <c r="J369" i="15" s="1"/>
  <c r="I371" i="15"/>
  <c r="J371" i="15" s="1"/>
  <c r="I373" i="15"/>
  <c r="J373" i="15" s="1"/>
  <c r="I375" i="15"/>
  <c r="J375" i="15" s="1"/>
  <c r="I377" i="15"/>
  <c r="J377" i="15" s="1"/>
  <c r="I379" i="15"/>
  <c r="J379" i="15" s="1"/>
  <c r="I381" i="15"/>
  <c r="J381" i="15" s="1"/>
  <c r="I383" i="15"/>
  <c r="J383" i="15" s="1"/>
  <c r="I385" i="15"/>
  <c r="J385" i="15" s="1"/>
  <c r="I387" i="15"/>
  <c r="J387" i="15" s="1"/>
  <c r="I389" i="15"/>
  <c r="J389" i="15" s="1"/>
  <c r="I391" i="15"/>
  <c r="J391" i="15" s="1"/>
  <c r="I393" i="15"/>
  <c r="J393" i="15" s="1"/>
  <c r="I395" i="15"/>
  <c r="J395" i="15" s="1"/>
  <c r="I397" i="15"/>
  <c r="J397" i="15" s="1"/>
  <c r="I399" i="15"/>
  <c r="J399" i="15" s="1"/>
  <c r="I401" i="15"/>
  <c r="J401" i="15" s="1"/>
  <c r="I403" i="15"/>
  <c r="J403" i="15" s="1"/>
  <c r="I405" i="15"/>
  <c r="J405" i="15" s="1"/>
  <c r="I407" i="15"/>
  <c r="J407" i="15" s="1"/>
  <c r="I409" i="15"/>
  <c r="J409" i="15" s="1"/>
  <c r="I411" i="15"/>
  <c r="J411" i="15" s="1"/>
  <c r="I413" i="15"/>
  <c r="J413" i="15" s="1"/>
  <c r="I415" i="15"/>
  <c r="J415" i="15" s="1"/>
  <c r="I417" i="15"/>
  <c r="J417" i="15" s="1"/>
  <c r="I419" i="15"/>
  <c r="J419" i="15" s="1"/>
  <c r="I421" i="15"/>
  <c r="J421" i="15" s="1"/>
  <c r="I423" i="15"/>
  <c r="J423" i="15" s="1"/>
  <c r="I425" i="15"/>
  <c r="J425" i="15" s="1"/>
  <c r="I427" i="15"/>
  <c r="J427" i="15" s="1"/>
  <c r="I429" i="15"/>
  <c r="J429" i="15" s="1"/>
  <c r="I431" i="15"/>
  <c r="J431" i="15" s="1"/>
  <c r="I433" i="15"/>
  <c r="J433" i="15" s="1"/>
  <c r="I435" i="15"/>
  <c r="J435" i="15" s="1"/>
  <c r="I437" i="15"/>
  <c r="J437" i="15" s="1"/>
  <c r="I441" i="15"/>
  <c r="J441" i="15" s="1"/>
  <c r="I445" i="15"/>
  <c r="J445" i="15" s="1"/>
  <c r="I449" i="15"/>
  <c r="J449" i="15" s="1"/>
  <c r="I453" i="15"/>
  <c r="J453" i="15" s="1"/>
  <c r="I457" i="15"/>
  <c r="J457" i="15" s="1"/>
  <c r="I461" i="15"/>
  <c r="J461" i="15" s="1"/>
  <c r="I465" i="15"/>
  <c r="J465" i="15" s="1"/>
  <c r="I469" i="15"/>
  <c r="J469" i="15" s="1"/>
  <c r="I473" i="15"/>
  <c r="J473" i="15" s="1"/>
  <c r="I477" i="15"/>
  <c r="J477" i="15" s="1"/>
  <c r="I481" i="15"/>
  <c r="J481" i="15" s="1"/>
  <c r="I485" i="15"/>
  <c r="J485" i="15" s="1"/>
  <c r="I489" i="15"/>
  <c r="J489" i="15" s="1"/>
  <c r="I493" i="15"/>
  <c r="J493" i="15" s="1"/>
  <c r="I497" i="15"/>
  <c r="J497" i="15" s="1"/>
  <c r="I501" i="15"/>
  <c r="J501" i="15" s="1"/>
  <c r="I505" i="15"/>
  <c r="J505" i="15" s="1"/>
  <c r="I509" i="15"/>
  <c r="J509" i="15" s="1"/>
  <c r="I513" i="15"/>
  <c r="J513" i="15" s="1"/>
  <c r="I517" i="15"/>
  <c r="J517" i="15" s="1"/>
  <c r="I521" i="15"/>
  <c r="J521" i="15" s="1"/>
  <c r="I525" i="15"/>
  <c r="J525" i="15" s="1"/>
  <c r="I528" i="15"/>
  <c r="J528" i="15" s="1"/>
  <c r="I530" i="15"/>
  <c r="J530" i="15" s="1"/>
  <c r="I532" i="15"/>
  <c r="J532" i="15" s="1"/>
  <c r="I534" i="15"/>
  <c r="J534" i="15" s="1"/>
  <c r="I536" i="15"/>
  <c r="J536" i="15" s="1"/>
  <c r="I538" i="15"/>
  <c r="J538" i="15" s="1"/>
  <c r="I540" i="15"/>
  <c r="J540" i="15" s="1"/>
  <c r="I542" i="15"/>
  <c r="J542" i="15" s="1"/>
  <c r="I544" i="15"/>
  <c r="J544" i="15" s="1"/>
  <c r="I546" i="15"/>
  <c r="J546" i="15" s="1"/>
  <c r="I548" i="15"/>
  <c r="J548" i="15" s="1"/>
  <c r="I550" i="15"/>
  <c r="J550" i="15" s="1"/>
  <c r="I552" i="15"/>
  <c r="J552" i="15" s="1"/>
  <c r="I554" i="15"/>
  <c r="J554" i="15" s="1"/>
  <c r="I556" i="15"/>
  <c r="J556" i="15" s="1"/>
  <c r="I558" i="15"/>
  <c r="J558" i="15" s="1"/>
  <c r="I560" i="15"/>
  <c r="J560" i="15" s="1"/>
  <c r="I562" i="15"/>
  <c r="J562" i="15" s="1"/>
  <c r="I564" i="15"/>
  <c r="J564" i="15" s="1"/>
  <c r="I566" i="15"/>
  <c r="J566" i="15" s="1"/>
  <c r="I568" i="15"/>
  <c r="J568" i="15" s="1"/>
  <c r="I570" i="15"/>
  <c r="J570" i="15" s="1"/>
  <c r="I572" i="15"/>
  <c r="J572" i="15" s="1"/>
  <c r="I574" i="15"/>
  <c r="J574" i="15" s="1"/>
  <c r="I576" i="15"/>
  <c r="J576" i="15" s="1"/>
  <c r="I578" i="15"/>
  <c r="J578" i="15" s="1"/>
  <c r="I580" i="15"/>
  <c r="J580" i="15" s="1"/>
  <c r="I582" i="15"/>
  <c r="J582" i="15" s="1"/>
  <c r="I584" i="15"/>
  <c r="J584" i="15" s="1"/>
  <c r="I586" i="15"/>
  <c r="J586" i="15" s="1"/>
  <c r="I588" i="15"/>
  <c r="J588" i="15" s="1"/>
  <c r="I590" i="15"/>
  <c r="J590" i="15" s="1"/>
  <c r="I592" i="15"/>
  <c r="J592" i="15" s="1"/>
  <c r="I594" i="15"/>
  <c r="J594" i="15" s="1"/>
  <c r="I596" i="15"/>
  <c r="J596" i="15" s="1"/>
  <c r="I598" i="15"/>
  <c r="J598" i="15" s="1"/>
  <c r="I600" i="15"/>
  <c r="J600" i="15" s="1"/>
  <c r="I602" i="15"/>
  <c r="J602" i="15" s="1"/>
  <c r="I604" i="15"/>
  <c r="J604" i="15" s="1"/>
  <c r="I606" i="15"/>
  <c r="J606" i="15" s="1"/>
  <c r="I608" i="15"/>
  <c r="J608" i="15" s="1"/>
  <c r="I610" i="15"/>
  <c r="J610" i="15" s="1"/>
  <c r="I612" i="15"/>
  <c r="J612" i="15" s="1"/>
  <c r="I614" i="15"/>
  <c r="J614" i="15" s="1"/>
  <c r="I616" i="15"/>
  <c r="J616" i="15" s="1"/>
  <c r="I618" i="15"/>
  <c r="J618" i="15" s="1"/>
  <c r="I620" i="15"/>
  <c r="J620" i="15" s="1"/>
  <c r="I622" i="15"/>
  <c r="J622" i="15" s="1"/>
  <c r="I624" i="15"/>
  <c r="J624" i="15" s="1"/>
  <c r="I626" i="15"/>
  <c r="J626" i="15" s="1"/>
  <c r="I628" i="15"/>
  <c r="J628" i="15" s="1"/>
  <c r="I630" i="15"/>
  <c r="J630" i="15" s="1"/>
  <c r="I632" i="15"/>
  <c r="J632" i="15" s="1"/>
  <c r="I634" i="15"/>
  <c r="J634" i="15" s="1"/>
  <c r="I636" i="15"/>
  <c r="J636" i="15" s="1"/>
  <c r="I638" i="15"/>
  <c r="J638" i="15" s="1"/>
  <c r="I640" i="15"/>
  <c r="J640" i="15" s="1"/>
  <c r="I642" i="15"/>
  <c r="J642" i="15" s="1"/>
  <c r="I644" i="15"/>
  <c r="J644" i="15" s="1"/>
  <c r="I646" i="15"/>
  <c r="J646" i="15" s="1"/>
  <c r="I648" i="15"/>
  <c r="J648" i="15" s="1"/>
  <c r="I650" i="15"/>
  <c r="J650" i="15" s="1"/>
  <c r="I652" i="15"/>
  <c r="J652" i="15" s="1"/>
  <c r="I654" i="15"/>
  <c r="J654" i="15" s="1"/>
  <c r="I656" i="15"/>
  <c r="J656" i="15" s="1"/>
  <c r="I658" i="15"/>
  <c r="J658" i="15" s="1"/>
  <c r="I660" i="15"/>
  <c r="J660" i="15" s="1"/>
  <c r="I662" i="15"/>
  <c r="J662" i="15" s="1"/>
  <c r="I664" i="15"/>
  <c r="J664" i="15" s="1"/>
  <c r="I666" i="15"/>
  <c r="J666" i="15" s="1"/>
  <c r="I668" i="15"/>
  <c r="J668" i="15" s="1"/>
  <c r="I670" i="15"/>
  <c r="J670" i="15" s="1"/>
  <c r="I672" i="15"/>
  <c r="J672" i="15" s="1"/>
  <c r="I674" i="15"/>
  <c r="J674" i="15" s="1"/>
  <c r="I676" i="15"/>
  <c r="J676" i="15" s="1"/>
  <c r="I678" i="15"/>
  <c r="J678" i="15" s="1"/>
  <c r="I680" i="15"/>
  <c r="J680" i="15" s="1"/>
  <c r="I682" i="15"/>
  <c r="J682" i="15" s="1"/>
  <c r="I684" i="15"/>
  <c r="J684" i="15" s="1"/>
  <c r="I686" i="15"/>
  <c r="J686" i="15" s="1"/>
  <c r="I688" i="15"/>
  <c r="J688" i="15" s="1"/>
  <c r="I690" i="15"/>
  <c r="J690" i="15" s="1"/>
  <c r="I692" i="15"/>
  <c r="J692" i="15" s="1"/>
  <c r="I694" i="15"/>
  <c r="J694" i="15" s="1"/>
  <c r="I696" i="15"/>
  <c r="J696" i="15" s="1"/>
  <c r="I698" i="15"/>
  <c r="J698" i="15" s="1"/>
  <c r="I700" i="15"/>
  <c r="J700" i="15" s="1"/>
  <c r="I702" i="15"/>
  <c r="J702" i="15" s="1"/>
  <c r="I704" i="15"/>
  <c r="J704" i="15" s="1"/>
  <c r="I706" i="15"/>
  <c r="J706" i="15" s="1"/>
  <c r="I708" i="15"/>
  <c r="J708" i="15" s="1"/>
  <c r="I710" i="15"/>
  <c r="J710" i="15" s="1"/>
  <c r="I712" i="15"/>
  <c r="J712" i="15" s="1"/>
  <c r="I714" i="15"/>
  <c r="J714" i="15" s="1"/>
  <c r="I716" i="15"/>
  <c r="J716" i="15" s="1"/>
  <c r="I718" i="15"/>
  <c r="J718" i="15" s="1"/>
  <c r="I720" i="15"/>
  <c r="J720" i="15" s="1"/>
  <c r="I722" i="15"/>
  <c r="J722" i="15" s="1"/>
  <c r="I724" i="15"/>
  <c r="J724" i="15" s="1"/>
  <c r="I726" i="15"/>
  <c r="J726" i="15" s="1"/>
  <c r="I728" i="15"/>
  <c r="J728" i="15" s="1"/>
  <c r="I730" i="15"/>
  <c r="J730" i="15" s="1"/>
  <c r="I732" i="15"/>
  <c r="J732" i="15" s="1"/>
  <c r="I734" i="15"/>
  <c r="J734" i="15" s="1"/>
  <c r="I736" i="15"/>
  <c r="J736" i="15" s="1"/>
  <c r="I738" i="15"/>
  <c r="J738" i="15" s="1"/>
  <c r="I740" i="15"/>
  <c r="J740" i="15" s="1"/>
  <c r="I742" i="15"/>
  <c r="J742" i="15" s="1"/>
  <c r="I744" i="15"/>
  <c r="J744" i="15" s="1"/>
  <c r="I746" i="15"/>
  <c r="J746" i="15" s="1"/>
  <c r="I748" i="15"/>
  <c r="J748" i="15" s="1"/>
  <c r="I750" i="15"/>
  <c r="J750" i="15" s="1"/>
  <c r="I752" i="15"/>
  <c r="J752" i="15" s="1"/>
  <c r="I754" i="15"/>
  <c r="J754" i="15" s="1"/>
  <c r="I756" i="15"/>
  <c r="J756" i="15" s="1"/>
  <c r="I758" i="15"/>
  <c r="J758" i="15" s="1"/>
  <c r="I760" i="15"/>
  <c r="J760" i="15" s="1"/>
  <c r="I762" i="15"/>
  <c r="J762" i="15" s="1"/>
  <c r="I764" i="15"/>
  <c r="J764" i="15" s="1"/>
  <c r="I766" i="15"/>
  <c r="J766" i="15" s="1"/>
  <c r="I768" i="15"/>
  <c r="J768" i="15" s="1"/>
  <c r="I770" i="15"/>
  <c r="J770" i="15" s="1"/>
  <c r="I772" i="15"/>
  <c r="J772" i="15" s="1"/>
  <c r="I774" i="15"/>
  <c r="J774" i="15" s="1"/>
  <c r="I776" i="15"/>
  <c r="J776" i="15" s="1"/>
  <c r="I778" i="15"/>
  <c r="J778" i="15" s="1"/>
  <c r="I780" i="15"/>
  <c r="J780" i="15" s="1"/>
  <c r="I782" i="15"/>
  <c r="J782" i="15" s="1"/>
  <c r="I784" i="15"/>
  <c r="J784" i="15" s="1"/>
  <c r="I786" i="15"/>
  <c r="J786" i="15" s="1"/>
  <c r="I788" i="15"/>
  <c r="J788" i="15" s="1"/>
  <c r="I790" i="15"/>
  <c r="J790" i="15" s="1"/>
  <c r="I792" i="15"/>
  <c r="J792" i="15" s="1"/>
  <c r="I794" i="15"/>
  <c r="J794" i="15" s="1"/>
  <c r="I796" i="15"/>
  <c r="J796" i="15" s="1"/>
  <c r="I798" i="15"/>
  <c r="J798" i="15" s="1"/>
  <c r="I800" i="15"/>
  <c r="J800" i="15" s="1"/>
  <c r="I802" i="15"/>
  <c r="J802" i="15" s="1"/>
  <c r="I804" i="15"/>
  <c r="J804" i="15" s="1"/>
  <c r="I806" i="15"/>
  <c r="J806" i="15" s="1"/>
  <c r="I808" i="15"/>
  <c r="J808" i="15" s="1"/>
  <c r="I810" i="15"/>
  <c r="J810" i="15" s="1"/>
  <c r="I812" i="15"/>
  <c r="J812" i="15" s="1"/>
  <c r="I814" i="15"/>
  <c r="J814" i="15" s="1"/>
  <c r="I816" i="15"/>
  <c r="J816" i="15" s="1"/>
  <c r="I818" i="15"/>
  <c r="J818" i="15" s="1"/>
  <c r="I820" i="15"/>
  <c r="J820" i="15" s="1"/>
  <c r="I822" i="15"/>
  <c r="J822" i="15" s="1"/>
  <c r="I824" i="15"/>
  <c r="J824" i="15" s="1"/>
  <c r="I826" i="15"/>
  <c r="J826" i="15" s="1"/>
  <c r="I828" i="15"/>
  <c r="J828" i="15" s="1"/>
  <c r="I830" i="15"/>
  <c r="J830" i="15" s="1"/>
  <c r="I832" i="15"/>
  <c r="J832" i="15" s="1"/>
  <c r="I834" i="15"/>
  <c r="J834" i="15" s="1"/>
  <c r="I836" i="15"/>
  <c r="J836" i="15" s="1"/>
  <c r="I838" i="15"/>
  <c r="J838" i="15" s="1"/>
  <c r="I840" i="15"/>
  <c r="J840" i="15" s="1"/>
  <c r="I842" i="15"/>
  <c r="J842" i="15" s="1"/>
  <c r="I844" i="15"/>
  <c r="J844" i="15" s="1"/>
  <c r="I846" i="15"/>
  <c r="J846" i="15" s="1"/>
  <c r="I848" i="15"/>
  <c r="J848" i="15" s="1"/>
  <c r="I850" i="15"/>
  <c r="J850" i="15" s="1"/>
  <c r="I852" i="15"/>
  <c r="J852" i="15" s="1"/>
  <c r="I854" i="15"/>
  <c r="J854" i="15" s="1"/>
  <c r="I856" i="15"/>
  <c r="J856" i="15" s="1"/>
  <c r="I858" i="15"/>
  <c r="J858" i="15" s="1"/>
  <c r="I860" i="15"/>
  <c r="J860" i="15" s="1"/>
  <c r="I862" i="15"/>
  <c r="J862" i="15" s="1"/>
  <c r="I864" i="15"/>
  <c r="J864" i="15" s="1"/>
  <c r="I866" i="15"/>
  <c r="J866" i="15" s="1"/>
  <c r="I868" i="15"/>
  <c r="J868" i="15" s="1"/>
  <c r="I870" i="15"/>
  <c r="J870" i="15" s="1"/>
  <c r="I872" i="15"/>
  <c r="J872" i="15" s="1"/>
  <c r="I874" i="15"/>
  <c r="J874" i="15" s="1"/>
  <c r="I876" i="15"/>
  <c r="J876" i="15" s="1"/>
  <c r="I878" i="15"/>
  <c r="J878" i="15" s="1"/>
  <c r="I880" i="15"/>
  <c r="J880" i="15" s="1"/>
  <c r="I882" i="15"/>
  <c r="J882" i="15" s="1"/>
  <c r="I884" i="15"/>
  <c r="J884" i="15" s="1"/>
  <c r="I886" i="15"/>
  <c r="J886" i="15" s="1"/>
  <c r="I888" i="15"/>
  <c r="J888" i="15" s="1"/>
  <c r="I890" i="15"/>
  <c r="J890" i="15" s="1"/>
  <c r="I892" i="15"/>
  <c r="J892" i="15" s="1"/>
  <c r="I894" i="15"/>
  <c r="J894" i="15" s="1"/>
  <c r="I896" i="15"/>
  <c r="J896" i="15" s="1"/>
  <c r="I898" i="15"/>
  <c r="J898" i="15" s="1"/>
  <c r="I900" i="15"/>
  <c r="J900" i="15" s="1"/>
  <c r="I902" i="15"/>
  <c r="J902" i="15" s="1"/>
  <c r="I904" i="15"/>
  <c r="J904" i="15" s="1"/>
  <c r="I906" i="15"/>
  <c r="J906" i="15" s="1"/>
  <c r="I908" i="15"/>
  <c r="J908" i="15" s="1"/>
  <c r="I910" i="15"/>
  <c r="J910" i="15" s="1"/>
  <c r="I912" i="15"/>
  <c r="J912" i="15" s="1"/>
  <c r="I914" i="15"/>
  <c r="J914" i="15" s="1"/>
  <c r="I916" i="15"/>
  <c r="J916" i="15" s="1"/>
  <c r="I918" i="15"/>
  <c r="J918" i="15" s="1"/>
  <c r="I920" i="15"/>
  <c r="J920" i="15" s="1"/>
  <c r="I922" i="15"/>
  <c r="J922" i="15" s="1"/>
  <c r="I924" i="15"/>
  <c r="J924" i="15" s="1"/>
  <c r="I926" i="15"/>
  <c r="J926" i="15" s="1"/>
  <c r="I928" i="15"/>
  <c r="J928" i="15" s="1"/>
  <c r="I439" i="15"/>
  <c r="J439" i="15" s="1"/>
  <c r="I443" i="15"/>
  <c r="J443" i="15" s="1"/>
  <c r="I447" i="15"/>
  <c r="J447" i="15" s="1"/>
  <c r="I451" i="15"/>
  <c r="J451" i="15" s="1"/>
  <c r="I455" i="15"/>
  <c r="J455" i="15" s="1"/>
  <c r="I459" i="15"/>
  <c r="J459" i="15" s="1"/>
  <c r="I463" i="15"/>
  <c r="J463" i="15" s="1"/>
  <c r="I467" i="15"/>
  <c r="J467" i="15" s="1"/>
  <c r="I471" i="15"/>
  <c r="J471" i="15" s="1"/>
  <c r="I475" i="15"/>
  <c r="J475" i="15" s="1"/>
  <c r="I479" i="15"/>
  <c r="J479" i="15" s="1"/>
  <c r="I483" i="15"/>
  <c r="J483" i="15" s="1"/>
  <c r="I487" i="15"/>
  <c r="J487" i="15" s="1"/>
  <c r="I491" i="15"/>
  <c r="J491" i="15" s="1"/>
  <c r="I495" i="15"/>
  <c r="J495" i="15" s="1"/>
  <c r="I499" i="15"/>
  <c r="J499" i="15" s="1"/>
  <c r="I503" i="15"/>
  <c r="J503" i="15" s="1"/>
  <c r="I507" i="15"/>
  <c r="J507" i="15" s="1"/>
  <c r="I511" i="15"/>
  <c r="J511" i="15" s="1"/>
  <c r="I515" i="15"/>
  <c r="J515" i="15" s="1"/>
  <c r="I519" i="15"/>
  <c r="J519" i="15" s="1"/>
  <c r="I523" i="15"/>
  <c r="J523" i="15" s="1"/>
  <c r="I527" i="15"/>
  <c r="J527" i="15" s="1"/>
  <c r="I529" i="15"/>
  <c r="J529" i="15" s="1"/>
  <c r="I531" i="15"/>
  <c r="J531" i="15" s="1"/>
  <c r="I533" i="15"/>
  <c r="J533" i="15" s="1"/>
  <c r="I535" i="15"/>
  <c r="J535" i="15" s="1"/>
  <c r="I537" i="15"/>
  <c r="J537" i="15" s="1"/>
  <c r="I539" i="15"/>
  <c r="J539" i="15" s="1"/>
  <c r="I541" i="15"/>
  <c r="J541" i="15" s="1"/>
  <c r="I543" i="15"/>
  <c r="J543" i="15" s="1"/>
  <c r="I545" i="15"/>
  <c r="J545" i="15" s="1"/>
  <c r="I547" i="15"/>
  <c r="J547" i="15" s="1"/>
  <c r="I549" i="15"/>
  <c r="J549" i="15" s="1"/>
  <c r="I551" i="15"/>
  <c r="J551" i="15" s="1"/>
  <c r="I553" i="15"/>
  <c r="J553" i="15" s="1"/>
  <c r="I555" i="15"/>
  <c r="J555" i="15" s="1"/>
  <c r="I557" i="15"/>
  <c r="J557" i="15" s="1"/>
  <c r="I559" i="15"/>
  <c r="J559" i="15" s="1"/>
  <c r="I561" i="15"/>
  <c r="J561" i="15" s="1"/>
  <c r="I563" i="15"/>
  <c r="J563" i="15" s="1"/>
  <c r="I565" i="15"/>
  <c r="J565" i="15" s="1"/>
  <c r="I567" i="15"/>
  <c r="J567" i="15" s="1"/>
  <c r="I569" i="15"/>
  <c r="J569" i="15" s="1"/>
  <c r="I571" i="15"/>
  <c r="J571" i="15" s="1"/>
  <c r="I573" i="15"/>
  <c r="J573" i="15" s="1"/>
  <c r="I575" i="15"/>
  <c r="J575" i="15" s="1"/>
  <c r="I577" i="15"/>
  <c r="J577" i="15" s="1"/>
  <c r="I579" i="15"/>
  <c r="J579" i="15" s="1"/>
  <c r="I581" i="15"/>
  <c r="J581" i="15" s="1"/>
  <c r="I583" i="15"/>
  <c r="J583" i="15" s="1"/>
  <c r="I585" i="15"/>
  <c r="J585" i="15" s="1"/>
  <c r="I587" i="15"/>
  <c r="J587" i="15" s="1"/>
  <c r="I589" i="15"/>
  <c r="J589" i="15" s="1"/>
  <c r="I591" i="15"/>
  <c r="J591" i="15" s="1"/>
  <c r="I593" i="15"/>
  <c r="J593" i="15" s="1"/>
  <c r="I595" i="15"/>
  <c r="J595" i="15" s="1"/>
  <c r="I597" i="15"/>
  <c r="J597" i="15" s="1"/>
  <c r="I599" i="15"/>
  <c r="J599" i="15" s="1"/>
  <c r="I601" i="15"/>
  <c r="J601" i="15" s="1"/>
  <c r="I603" i="15"/>
  <c r="J603" i="15" s="1"/>
  <c r="I605" i="15"/>
  <c r="J605" i="15" s="1"/>
  <c r="I607" i="15"/>
  <c r="J607" i="15" s="1"/>
  <c r="I609" i="15"/>
  <c r="J609" i="15" s="1"/>
  <c r="I611" i="15"/>
  <c r="J611" i="15" s="1"/>
  <c r="I613" i="15"/>
  <c r="J613" i="15" s="1"/>
  <c r="I615" i="15"/>
  <c r="J615" i="15" s="1"/>
  <c r="I617" i="15"/>
  <c r="J617" i="15" s="1"/>
  <c r="I619" i="15"/>
  <c r="J619" i="15" s="1"/>
  <c r="I621" i="15"/>
  <c r="J621" i="15" s="1"/>
  <c r="I623" i="15"/>
  <c r="J623" i="15" s="1"/>
  <c r="I625" i="15"/>
  <c r="J625" i="15" s="1"/>
  <c r="I627" i="15"/>
  <c r="J627" i="15" s="1"/>
  <c r="I629" i="15"/>
  <c r="J629" i="15" s="1"/>
  <c r="I631" i="15"/>
  <c r="J631" i="15" s="1"/>
  <c r="I633" i="15"/>
  <c r="J633" i="15" s="1"/>
  <c r="I635" i="15"/>
  <c r="J635" i="15" s="1"/>
  <c r="I637" i="15"/>
  <c r="J637" i="15" s="1"/>
  <c r="I639" i="15"/>
  <c r="J639" i="15" s="1"/>
  <c r="I641" i="15"/>
  <c r="J641" i="15" s="1"/>
  <c r="I643" i="15"/>
  <c r="J643" i="15" s="1"/>
  <c r="I645" i="15"/>
  <c r="J645" i="15" s="1"/>
  <c r="I647" i="15"/>
  <c r="J647" i="15" s="1"/>
  <c r="I649" i="15"/>
  <c r="J649" i="15" s="1"/>
  <c r="I651" i="15"/>
  <c r="J651" i="15" s="1"/>
  <c r="I653" i="15"/>
  <c r="J653" i="15" s="1"/>
  <c r="I655" i="15"/>
  <c r="J655" i="15" s="1"/>
  <c r="I657" i="15"/>
  <c r="J657" i="15" s="1"/>
  <c r="I659" i="15"/>
  <c r="J659" i="15" s="1"/>
  <c r="I661" i="15"/>
  <c r="J661" i="15" s="1"/>
  <c r="I663" i="15"/>
  <c r="J663" i="15" s="1"/>
  <c r="I665" i="15"/>
  <c r="J665" i="15" s="1"/>
  <c r="I667" i="15"/>
  <c r="J667" i="15" s="1"/>
  <c r="I669" i="15"/>
  <c r="J669" i="15" s="1"/>
  <c r="I671" i="15"/>
  <c r="J671" i="15" s="1"/>
  <c r="I673" i="15"/>
  <c r="J673" i="15" s="1"/>
  <c r="I675" i="15"/>
  <c r="J675" i="15" s="1"/>
  <c r="I677" i="15"/>
  <c r="J677" i="15" s="1"/>
  <c r="I679" i="15"/>
  <c r="J679" i="15" s="1"/>
  <c r="I681" i="15"/>
  <c r="J681" i="15" s="1"/>
  <c r="I683" i="15"/>
  <c r="J683" i="15" s="1"/>
  <c r="I685" i="15"/>
  <c r="J685" i="15" s="1"/>
  <c r="I687" i="15"/>
  <c r="J687" i="15" s="1"/>
  <c r="I689" i="15"/>
  <c r="J689" i="15" s="1"/>
  <c r="I691" i="15"/>
  <c r="J691" i="15" s="1"/>
  <c r="I693" i="15"/>
  <c r="J693" i="15" s="1"/>
  <c r="I695" i="15"/>
  <c r="J695" i="15" s="1"/>
  <c r="I697" i="15"/>
  <c r="J697" i="15" s="1"/>
  <c r="I699" i="15"/>
  <c r="J699" i="15" s="1"/>
  <c r="I701" i="15"/>
  <c r="J701" i="15" s="1"/>
  <c r="I703" i="15"/>
  <c r="J703" i="15" s="1"/>
  <c r="I705" i="15"/>
  <c r="J705" i="15" s="1"/>
  <c r="I707" i="15"/>
  <c r="J707" i="15" s="1"/>
  <c r="I709" i="15"/>
  <c r="J709" i="15" s="1"/>
  <c r="I711" i="15"/>
  <c r="J711" i="15" s="1"/>
  <c r="I713" i="15"/>
  <c r="J713" i="15" s="1"/>
  <c r="I715" i="15"/>
  <c r="J715" i="15" s="1"/>
  <c r="I717" i="15"/>
  <c r="J717" i="15" s="1"/>
  <c r="I719" i="15"/>
  <c r="J719" i="15" s="1"/>
  <c r="I721" i="15"/>
  <c r="J721" i="15" s="1"/>
  <c r="I723" i="15"/>
  <c r="J723" i="15" s="1"/>
  <c r="I725" i="15"/>
  <c r="J725" i="15" s="1"/>
  <c r="I727" i="15"/>
  <c r="J727" i="15" s="1"/>
  <c r="I729" i="15"/>
  <c r="J729" i="15" s="1"/>
  <c r="I731" i="15"/>
  <c r="J731" i="15" s="1"/>
  <c r="I733" i="15"/>
  <c r="J733" i="15" s="1"/>
  <c r="I735" i="15"/>
  <c r="J735" i="15" s="1"/>
  <c r="I737" i="15"/>
  <c r="J737" i="15" s="1"/>
  <c r="I739" i="15"/>
  <c r="J739" i="15" s="1"/>
  <c r="I741" i="15"/>
  <c r="J741" i="15" s="1"/>
  <c r="I743" i="15"/>
  <c r="J743" i="15" s="1"/>
  <c r="I745" i="15"/>
  <c r="J745" i="15" s="1"/>
  <c r="I747" i="15"/>
  <c r="J747" i="15" s="1"/>
  <c r="I749" i="15"/>
  <c r="J749" i="15" s="1"/>
  <c r="I751" i="15"/>
  <c r="J751" i="15" s="1"/>
  <c r="I753" i="15"/>
  <c r="J753" i="15" s="1"/>
  <c r="I755" i="15"/>
  <c r="J755" i="15" s="1"/>
  <c r="I757" i="15"/>
  <c r="J757" i="15" s="1"/>
  <c r="I759" i="15"/>
  <c r="J759" i="15" s="1"/>
  <c r="I761" i="15"/>
  <c r="J761" i="15" s="1"/>
  <c r="I763" i="15"/>
  <c r="J763" i="15" s="1"/>
  <c r="I765" i="15"/>
  <c r="J765" i="15" s="1"/>
  <c r="I767" i="15"/>
  <c r="J767" i="15" s="1"/>
  <c r="I769" i="15"/>
  <c r="J769" i="15" s="1"/>
  <c r="I771" i="15"/>
  <c r="J771" i="15" s="1"/>
  <c r="I773" i="15"/>
  <c r="J773" i="15" s="1"/>
  <c r="I775" i="15"/>
  <c r="J775" i="15" s="1"/>
  <c r="I777" i="15"/>
  <c r="J777" i="15" s="1"/>
  <c r="I779" i="15"/>
  <c r="J779" i="15" s="1"/>
  <c r="I781" i="15"/>
  <c r="J781" i="15" s="1"/>
  <c r="I783" i="15"/>
  <c r="J783" i="15" s="1"/>
  <c r="I785" i="15"/>
  <c r="J785" i="15" s="1"/>
  <c r="I787" i="15"/>
  <c r="J787" i="15" s="1"/>
  <c r="I789" i="15"/>
  <c r="J789" i="15" s="1"/>
  <c r="I791" i="15"/>
  <c r="J791" i="15" s="1"/>
  <c r="I793" i="15"/>
  <c r="J793" i="15" s="1"/>
  <c r="I795" i="15"/>
  <c r="J795" i="15" s="1"/>
  <c r="I797" i="15"/>
  <c r="J797" i="15" s="1"/>
  <c r="I799" i="15"/>
  <c r="J799" i="15" s="1"/>
  <c r="I801" i="15"/>
  <c r="J801" i="15" s="1"/>
  <c r="I803" i="15"/>
  <c r="J803" i="15" s="1"/>
  <c r="I805" i="15"/>
  <c r="J805" i="15" s="1"/>
  <c r="I807" i="15"/>
  <c r="J807" i="15" s="1"/>
  <c r="I809" i="15"/>
  <c r="J809" i="15" s="1"/>
  <c r="I811" i="15"/>
  <c r="J811" i="15" s="1"/>
  <c r="I813" i="15"/>
  <c r="J813" i="15" s="1"/>
  <c r="I815" i="15"/>
  <c r="J815" i="15" s="1"/>
  <c r="I817" i="15"/>
  <c r="J817" i="15" s="1"/>
  <c r="I819" i="15"/>
  <c r="J819" i="15" s="1"/>
  <c r="I821" i="15"/>
  <c r="J821" i="15" s="1"/>
  <c r="I823" i="15"/>
  <c r="J823" i="15" s="1"/>
  <c r="I825" i="15"/>
  <c r="J825" i="15" s="1"/>
  <c r="I827" i="15"/>
  <c r="J827" i="15" s="1"/>
  <c r="I829" i="15"/>
  <c r="J829" i="15" s="1"/>
  <c r="I831" i="15"/>
  <c r="J831" i="15" s="1"/>
  <c r="I833" i="15"/>
  <c r="J833" i="15" s="1"/>
  <c r="I835" i="15"/>
  <c r="J835" i="15" s="1"/>
  <c r="I837" i="15"/>
  <c r="J837" i="15" s="1"/>
  <c r="I839" i="15"/>
  <c r="J839" i="15" s="1"/>
  <c r="I841" i="15"/>
  <c r="J841" i="15" s="1"/>
  <c r="I843" i="15"/>
  <c r="J843" i="15" s="1"/>
  <c r="I845" i="15"/>
  <c r="J845" i="15" s="1"/>
  <c r="I847" i="15"/>
  <c r="J847" i="15" s="1"/>
  <c r="I849" i="15"/>
  <c r="J849" i="15" s="1"/>
  <c r="I851" i="15"/>
  <c r="J851" i="15" s="1"/>
  <c r="I853" i="15"/>
  <c r="J853" i="15" s="1"/>
  <c r="I855" i="15"/>
  <c r="J855" i="15" s="1"/>
  <c r="I857" i="15"/>
  <c r="J857" i="15" s="1"/>
  <c r="I859" i="15"/>
  <c r="J859" i="15" s="1"/>
  <c r="I861" i="15"/>
  <c r="J861" i="15" s="1"/>
  <c r="I863" i="15"/>
  <c r="J863" i="15" s="1"/>
  <c r="I865" i="15"/>
  <c r="J865" i="15" s="1"/>
  <c r="I867" i="15"/>
  <c r="J867" i="15" s="1"/>
  <c r="I869" i="15"/>
  <c r="J869" i="15" s="1"/>
  <c r="I871" i="15"/>
  <c r="J871" i="15" s="1"/>
  <c r="I873" i="15"/>
  <c r="J873" i="15" s="1"/>
  <c r="I875" i="15"/>
  <c r="J875" i="15" s="1"/>
  <c r="I877" i="15"/>
  <c r="J877" i="15" s="1"/>
  <c r="I879" i="15"/>
  <c r="J879" i="15" s="1"/>
  <c r="I881" i="15"/>
  <c r="J881" i="15" s="1"/>
  <c r="I883" i="15"/>
  <c r="J883" i="15" s="1"/>
  <c r="I885" i="15"/>
  <c r="J885" i="15" s="1"/>
  <c r="I887" i="15"/>
  <c r="J887" i="15" s="1"/>
  <c r="I889" i="15"/>
  <c r="J889" i="15" s="1"/>
  <c r="I891" i="15"/>
  <c r="J891" i="15" s="1"/>
  <c r="I893" i="15"/>
  <c r="J893" i="15" s="1"/>
  <c r="I895" i="15"/>
  <c r="J895" i="15" s="1"/>
  <c r="I897" i="15"/>
  <c r="J897" i="15" s="1"/>
  <c r="I899" i="15"/>
  <c r="J899" i="15" s="1"/>
  <c r="I901" i="15"/>
  <c r="J901" i="15" s="1"/>
  <c r="I903" i="15"/>
  <c r="J903" i="15" s="1"/>
  <c r="I905" i="15"/>
  <c r="J905" i="15" s="1"/>
  <c r="I907" i="15"/>
  <c r="J907" i="15" s="1"/>
  <c r="I909" i="15"/>
  <c r="J909" i="15" s="1"/>
  <c r="I911" i="15"/>
  <c r="J911" i="15" s="1"/>
  <c r="I913" i="15"/>
  <c r="J913" i="15" s="1"/>
  <c r="I915" i="15"/>
  <c r="J915" i="15" s="1"/>
  <c r="I917" i="15"/>
  <c r="J917" i="15" s="1"/>
  <c r="I919" i="15"/>
  <c r="J919" i="15" s="1"/>
  <c r="I921" i="15"/>
  <c r="J921" i="15" s="1"/>
  <c r="I923" i="15"/>
  <c r="J923" i="15" s="1"/>
  <c r="I925" i="15"/>
  <c r="J925" i="15" s="1"/>
  <c r="I927" i="15"/>
  <c r="J927" i="15" s="1"/>
  <c r="I929" i="15"/>
  <c r="J929" i="15" s="1"/>
  <c r="I931" i="15"/>
  <c r="J931" i="15" s="1"/>
  <c r="I933" i="15"/>
  <c r="J933" i="15" s="1"/>
  <c r="I935" i="15"/>
  <c r="J935" i="15" s="1"/>
  <c r="I937" i="15"/>
  <c r="J937" i="15" s="1"/>
  <c r="I939" i="15"/>
  <c r="J939" i="15" s="1"/>
  <c r="I941" i="15"/>
  <c r="J941" i="15" s="1"/>
  <c r="I943" i="15"/>
  <c r="J943" i="15" s="1"/>
  <c r="I945" i="15"/>
  <c r="J945" i="15" s="1"/>
  <c r="I947" i="15"/>
  <c r="J947" i="15" s="1"/>
  <c r="I949" i="15"/>
  <c r="J949" i="15" s="1"/>
  <c r="I951" i="15"/>
  <c r="J951" i="15" s="1"/>
  <c r="I953" i="15"/>
  <c r="J953" i="15" s="1"/>
  <c r="I955" i="15"/>
  <c r="J955" i="15" s="1"/>
  <c r="I957" i="15"/>
  <c r="J957" i="15" s="1"/>
  <c r="I959" i="15"/>
  <c r="J959" i="15" s="1"/>
  <c r="I961" i="15"/>
  <c r="J961" i="15" s="1"/>
  <c r="I963" i="15"/>
  <c r="J963" i="15" s="1"/>
  <c r="I965" i="15"/>
  <c r="J965" i="15" s="1"/>
  <c r="I967" i="15"/>
  <c r="J967" i="15" s="1"/>
  <c r="I969" i="15"/>
  <c r="J969" i="15" s="1"/>
  <c r="I971" i="15"/>
  <c r="J971" i="15" s="1"/>
  <c r="I973" i="15"/>
  <c r="J973" i="15" s="1"/>
  <c r="I975" i="15"/>
  <c r="J975" i="15" s="1"/>
  <c r="I977" i="15"/>
  <c r="J977" i="15" s="1"/>
  <c r="I979" i="15"/>
  <c r="J979" i="15" s="1"/>
  <c r="I981" i="15"/>
  <c r="J981" i="15" s="1"/>
  <c r="I983" i="15"/>
  <c r="J983" i="15" s="1"/>
  <c r="I985" i="15"/>
  <c r="J985" i="15" s="1"/>
  <c r="I987" i="15"/>
  <c r="J987" i="15" s="1"/>
  <c r="I989" i="15"/>
  <c r="J989" i="15" s="1"/>
  <c r="I991" i="15"/>
  <c r="J991" i="15" s="1"/>
  <c r="I993" i="15"/>
  <c r="J993" i="15" s="1"/>
  <c r="I932" i="15"/>
  <c r="J932" i="15" s="1"/>
  <c r="I936" i="15"/>
  <c r="J936" i="15" s="1"/>
  <c r="I940" i="15"/>
  <c r="J940" i="15" s="1"/>
  <c r="I944" i="15"/>
  <c r="J944" i="15" s="1"/>
  <c r="I948" i="15"/>
  <c r="J948" i="15" s="1"/>
  <c r="I952" i="15"/>
  <c r="J952" i="15" s="1"/>
  <c r="I956" i="15"/>
  <c r="J956" i="15" s="1"/>
  <c r="I960" i="15"/>
  <c r="J960" i="15" s="1"/>
  <c r="I964" i="15"/>
  <c r="J964" i="15" s="1"/>
  <c r="I968" i="15"/>
  <c r="J968" i="15" s="1"/>
  <c r="I972" i="15"/>
  <c r="J972" i="15" s="1"/>
  <c r="I976" i="15"/>
  <c r="J976" i="15" s="1"/>
  <c r="I980" i="15"/>
  <c r="J980" i="15" s="1"/>
  <c r="I984" i="15"/>
  <c r="J984" i="15" s="1"/>
  <c r="I988" i="15"/>
  <c r="J988" i="15" s="1"/>
  <c r="I992" i="15"/>
  <c r="J992" i="15" s="1"/>
  <c r="I995" i="15"/>
  <c r="J995" i="15" s="1"/>
  <c r="I997" i="15"/>
  <c r="J997" i="15" s="1"/>
  <c r="I999" i="15"/>
  <c r="J999" i="15" s="1"/>
  <c r="I1001" i="15"/>
  <c r="J1001" i="15" s="1"/>
  <c r="I1003" i="15"/>
  <c r="J1003" i="15" s="1"/>
  <c r="I1005" i="15"/>
  <c r="J1005" i="15" s="1"/>
  <c r="I1007" i="15"/>
  <c r="J1007" i="15" s="1"/>
  <c r="I1009" i="15"/>
  <c r="J1009" i="15" s="1"/>
  <c r="I1011" i="15"/>
  <c r="J1011" i="15" s="1"/>
  <c r="I1013" i="15"/>
  <c r="J1013" i="15" s="1"/>
  <c r="I930" i="15"/>
  <c r="J930" i="15" s="1"/>
  <c r="I934" i="15"/>
  <c r="J934" i="15" s="1"/>
  <c r="I938" i="15"/>
  <c r="J938" i="15" s="1"/>
  <c r="I942" i="15"/>
  <c r="J942" i="15" s="1"/>
  <c r="I946" i="15"/>
  <c r="J946" i="15" s="1"/>
  <c r="I950" i="15"/>
  <c r="J950" i="15" s="1"/>
  <c r="I954" i="15"/>
  <c r="J954" i="15" s="1"/>
  <c r="I958" i="15"/>
  <c r="J958" i="15" s="1"/>
  <c r="I962" i="15"/>
  <c r="J962" i="15" s="1"/>
  <c r="I966" i="15"/>
  <c r="J966" i="15" s="1"/>
  <c r="I970" i="15"/>
  <c r="J970" i="15" s="1"/>
  <c r="I974" i="15"/>
  <c r="J974" i="15" s="1"/>
  <c r="I978" i="15"/>
  <c r="J978" i="15" s="1"/>
  <c r="I982" i="15"/>
  <c r="J982" i="15" s="1"/>
  <c r="I986" i="15"/>
  <c r="J986" i="15" s="1"/>
  <c r="I990" i="15"/>
  <c r="J990" i="15" s="1"/>
  <c r="I994" i="15"/>
  <c r="J994" i="15" s="1"/>
  <c r="I996" i="15"/>
  <c r="J996" i="15" s="1"/>
  <c r="I998" i="15"/>
  <c r="J998" i="15" s="1"/>
  <c r="I1000" i="15"/>
  <c r="J1000" i="15" s="1"/>
  <c r="I1002" i="15"/>
  <c r="J1002" i="15" s="1"/>
  <c r="I1004" i="15"/>
  <c r="J1004" i="15" s="1"/>
  <c r="I1006" i="15"/>
  <c r="J1006" i="15" s="1"/>
  <c r="I1008" i="15"/>
  <c r="J1008" i="15" s="1"/>
  <c r="I1010" i="15"/>
  <c r="J1010" i="15" s="1"/>
  <c r="I1012" i="15"/>
  <c r="J1012" i="15" s="1"/>
  <c r="I1014" i="15"/>
  <c r="J1014" i="15" s="1"/>
  <c r="I9" i="5"/>
  <c r="H22" i="6"/>
  <c r="G30" i="10"/>
  <c r="G21" i="10"/>
  <c r="G26" i="10" s="1"/>
  <c r="G41" i="10" s="1"/>
  <c r="F7" i="7"/>
  <c r="G7" i="7" s="1"/>
  <c r="H7" i="7" s="1"/>
  <c r="I7" i="7" s="1"/>
  <c r="J7" i="7" s="1"/>
  <c r="K7" i="7" s="1"/>
  <c r="L7" i="7" s="1"/>
  <c r="M7" i="7" s="1"/>
  <c r="N7" i="7" s="1"/>
  <c r="F41" i="10"/>
  <c r="J15" i="15"/>
  <c r="G26" i="15"/>
  <c r="H379" i="17"/>
  <c r="H460" i="17" s="1"/>
  <c r="H369" i="17"/>
  <c r="H371" i="17" s="1"/>
  <c r="H355" i="17"/>
  <c r="I339" i="17"/>
  <c r="I340" i="17" s="1"/>
  <c r="I343" i="17" s="1"/>
  <c r="I344" i="17" s="1"/>
  <c r="I299" i="17"/>
  <c r="H297" i="14"/>
  <c r="H298" i="14"/>
  <c r="G369" i="14"/>
  <c r="G355" i="14"/>
  <c r="F379" i="14"/>
  <c r="F460" i="14" s="1"/>
  <c r="F371" i="14"/>
  <c r="J417" i="14"/>
  <c r="J421" i="14" s="1"/>
  <c r="J327" i="14"/>
  <c r="J333" i="14" s="1"/>
  <c r="K308" i="14"/>
  <c r="K309" i="14" s="1"/>
  <c r="K315" i="14" s="1"/>
  <c r="K322" i="14" s="1"/>
  <c r="K295" i="14"/>
  <c r="F360" i="14"/>
  <c r="F378" i="14"/>
  <c r="F459" i="14" s="1"/>
  <c r="G367" i="14"/>
  <c r="H342" i="14"/>
  <c r="L294" i="14"/>
  <c r="L247" i="14"/>
  <c r="M223" i="14"/>
  <c r="M235" i="14" s="1"/>
  <c r="M242" i="14" s="1"/>
  <c r="M244" i="14" s="1"/>
  <c r="M245" i="14" s="1"/>
  <c r="M246" i="14" s="1"/>
  <c r="J296" i="14"/>
  <c r="J55" i="10"/>
  <c r="I59" i="10"/>
  <c r="I69" i="10" s="1"/>
  <c r="H10" i="10"/>
  <c r="G5" i="13"/>
  <c r="E41" i="10"/>
  <c r="F27" i="6"/>
  <c r="F37" i="6" s="1"/>
  <c r="F6" i="8" s="1"/>
  <c r="G26" i="6"/>
  <c r="G31" i="10"/>
  <c r="G39" i="10" s="1"/>
  <c r="G14" i="13" s="1"/>
  <c r="F42" i="6"/>
  <c r="E42" i="6"/>
  <c r="E6" i="8"/>
  <c r="J40" i="5" l="1"/>
  <c r="J42" i="5" s="1"/>
  <c r="I44" i="5"/>
  <c r="J33" i="5"/>
  <c r="J35" i="5" s="1"/>
  <c r="I37" i="5"/>
  <c r="I46" i="5" s="1"/>
  <c r="I32" i="6" s="1"/>
  <c r="F43" i="10"/>
  <c r="F13" i="13" s="1"/>
  <c r="G18" i="7"/>
  <c r="F19" i="7"/>
  <c r="F9" i="10" s="1"/>
  <c r="F8" i="13" s="1"/>
  <c r="J6" i="5"/>
  <c r="J9" i="4"/>
  <c r="L6" i="4"/>
  <c r="K8" i="4"/>
  <c r="H23" i="10"/>
  <c r="K25" i="10"/>
  <c r="K32" i="13"/>
  <c r="G38" i="6"/>
  <c r="G47" i="10" s="1"/>
  <c r="G22" i="8"/>
  <c r="G54" i="5"/>
  <c r="G65" i="5" s="1"/>
  <c r="G8" i="9" s="1"/>
  <c r="I14" i="5"/>
  <c r="I29" i="6" s="1"/>
  <c r="I6" i="6"/>
  <c r="I8" i="6" s="1"/>
  <c r="I10" i="6" s="1"/>
  <c r="I12" i="6" s="1"/>
  <c r="I68" i="10" s="1"/>
  <c r="I15" i="5"/>
  <c r="I30" i="6" s="1"/>
  <c r="I24" i="10" s="1"/>
  <c r="I7" i="5"/>
  <c r="I11" i="5"/>
  <c r="I18" i="6" s="1"/>
  <c r="I18" i="10" s="1"/>
  <c r="I12" i="5"/>
  <c r="I19" i="6" s="1"/>
  <c r="I19" i="10" s="1"/>
  <c r="I8" i="5"/>
  <c r="I20" i="6" s="1"/>
  <c r="I20" i="10" s="1"/>
  <c r="I13" i="5"/>
  <c r="I23" i="6" s="1"/>
  <c r="I22" i="10" s="1"/>
  <c r="L17" i="5"/>
  <c r="K33" i="6"/>
  <c r="H34" i="10"/>
  <c r="H29" i="5"/>
  <c r="N58" i="10"/>
  <c r="N59" i="10" s="1"/>
  <c r="N69" i="10" s="1"/>
  <c r="I70" i="10"/>
  <c r="J12" i="8"/>
  <c r="J24" i="7" s="1"/>
  <c r="J37" i="10"/>
  <c r="I23" i="5"/>
  <c r="J20" i="5"/>
  <c r="J22" i="5" s="1"/>
  <c r="H10" i="5"/>
  <c r="H24" i="6" s="1"/>
  <c r="H15" i="6"/>
  <c r="H15" i="10" s="1"/>
  <c r="L81" i="10"/>
  <c r="L27" i="5"/>
  <c r="L25" i="10" s="1"/>
  <c r="I62" i="5"/>
  <c r="I63" i="5"/>
  <c r="J58" i="5" s="1"/>
  <c r="J60" i="5" s="1"/>
  <c r="H46" i="5"/>
  <c r="H32" i="6" s="1"/>
  <c r="H36" i="6" s="1"/>
  <c r="M17" i="8"/>
  <c r="M12" i="7" s="1"/>
  <c r="M26" i="5"/>
  <c r="P41" i="12"/>
  <c r="I16" i="15"/>
  <c r="G478" i="17"/>
  <c r="G486" i="17"/>
  <c r="G480" i="17"/>
  <c r="G477" i="17"/>
  <c r="G479" i="17"/>
  <c r="G485" i="17"/>
  <c r="H30" i="10"/>
  <c r="H21" i="10"/>
  <c r="J9" i="5"/>
  <c r="I22" i="6"/>
  <c r="F42" i="10"/>
  <c r="F11" i="13" s="1"/>
  <c r="G42" i="10"/>
  <c r="G11" i="13" s="1"/>
  <c r="G43" i="10"/>
  <c r="G13" i="13" s="1"/>
  <c r="G28" i="15"/>
  <c r="I367" i="17"/>
  <c r="J342" i="17"/>
  <c r="H360" i="17"/>
  <c r="H373" i="17" s="1"/>
  <c r="H378" i="17"/>
  <c r="H459" i="17" s="1"/>
  <c r="J298" i="17"/>
  <c r="J297" i="17"/>
  <c r="I300" i="17"/>
  <c r="M224" i="14"/>
  <c r="F373" i="14"/>
  <c r="H299" i="14"/>
  <c r="H339" i="14"/>
  <c r="H340" i="14" s="1"/>
  <c r="H343" i="14" s="1"/>
  <c r="H344" i="14" s="1"/>
  <c r="E43" i="10"/>
  <c r="E13" i="13" s="1"/>
  <c r="L308" i="14"/>
  <c r="L309" i="14" s="1"/>
  <c r="L315" i="14" s="1"/>
  <c r="L322" i="14" s="1"/>
  <c r="L295" i="14"/>
  <c r="M294" i="14"/>
  <c r="M247" i="14"/>
  <c r="K296" i="14"/>
  <c r="G379" i="14"/>
  <c r="G460" i="14" s="1"/>
  <c r="G371" i="14"/>
  <c r="K417" i="14"/>
  <c r="K421" i="14" s="1"/>
  <c r="K464" i="14" s="1"/>
  <c r="K327" i="14"/>
  <c r="K333" i="14" s="1"/>
  <c r="J464" i="14"/>
  <c r="G378" i="14"/>
  <c r="G459" i="14" s="1"/>
  <c r="G360" i="14"/>
  <c r="J59" i="10"/>
  <c r="J69" i="10" s="1"/>
  <c r="K55" i="10"/>
  <c r="I10" i="10"/>
  <c r="H5" i="13"/>
  <c r="E42" i="10"/>
  <c r="E11" i="13" s="1"/>
  <c r="H31" i="10"/>
  <c r="G64" i="10"/>
  <c r="G65" i="10" s="1"/>
  <c r="G71" i="10" s="1"/>
  <c r="G27" i="6"/>
  <c r="G37" i="6" s="1"/>
  <c r="E6" i="9"/>
  <c r="F6" i="9"/>
  <c r="G55" i="5" l="1"/>
  <c r="H50" i="5" s="1"/>
  <c r="H52" i="5" s="1"/>
  <c r="J7" i="5"/>
  <c r="J12" i="5"/>
  <c r="J19" i="6" s="1"/>
  <c r="J19" i="10" s="1"/>
  <c r="J8" i="5"/>
  <c r="J20" i="6" s="1"/>
  <c r="J20" i="10" s="1"/>
  <c r="J11" i="5"/>
  <c r="J18" i="6" s="1"/>
  <c r="J18" i="10" s="1"/>
  <c r="J13" i="5"/>
  <c r="J23" i="6" s="1"/>
  <c r="J22" i="10" s="1"/>
  <c r="K12" i="8"/>
  <c r="K24" i="7" s="1"/>
  <c r="K37" i="10"/>
  <c r="L32" i="13"/>
  <c r="L82" i="10"/>
  <c r="L33" i="13" s="1"/>
  <c r="L33" i="6"/>
  <c r="M17" i="5"/>
  <c r="G19" i="7"/>
  <c r="G9" i="10" s="1"/>
  <c r="G8" i="13" s="1"/>
  <c r="J62" i="5"/>
  <c r="J63" i="5"/>
  <c r="K58" i="5" s="1"/>
  <c r="K60" i="5" s="1"/>
  <c r="I7" i="9"/>
  <c r="I11" i="8"/>
  <c r="I36" i="10"/>
  <c r="J23" i="5"/>
  <c r="K20" i="5"/>
  <c r="K22" i="5" s="1"/>
  <c r="J37" i="5"/>
  <c r="K33" i="5"/>
  <c r="K35" i="5" s="1"/>
  <c r="H22" i="8"/>
  <c r="H38" i="6"/>
  <c r="H47" i="10" s="1"/>
  <c r="G76" i="10"/>
  <c r="I34" i="10"/>
  <c r="I29" i="5"/>
  <c r="H39" i="10"/>
  <c r="H43" i="10" s="1"/>
  <c r="H13" i="13" s="1"/>
  <c r="I10" i="5"/>
  <c r="I24" i="6" s="1"/>
  <c r="I15" i="6"/>
  <c r="I15" i="10" s="1"/>
  <c r="K40" i="5"/>
  <c r="K42" i="5" s="1"/>
  <c r="J44" i="5"/>
  <c r="N17" i="8"/>
  <c r="N12" i="7" s="1"/>
  <c r="N26" i="5"/>
  <c r="B22" i="13"/>
  <c r="B24" i="13" s="1"/>
  <c r="J14" i="5"/>
  <c r="J29" i="6" s="1"/>
  <c r="J6" i="6"/>
  <c r="J8" i="6" s="1"/>
  <c r="J10" i="6" s="1"/>
  <c r="J12" i="6" s="1"/>
  <c r="J68" i="10" s="1"/>
  <c r="J70" i="10"/>
  <c r="H26" i="6"/>
  <c r="M81" i="10"/>
  <c r="M27" i="5"/>
  <c r="M25" i="10" s="1"/>
  <c r="K6" i="5"/>
  <c r="K9" i="4"/>
  <c r="H26" i="10"/>
  <c r="H41" i="10" s="1"/>
  <c r="H7" i="9"/>
  <c r="H11" i="8"/>
  <c r="H18" i="7" s="1"/>
  <c r="H36" i="10"/>
  <c r="I36" i="6"/>
  <c r="I23" i="10"/>
  <c r="M6" i="4"/>
  <c r="L8" i="4"/>
  <c r="O24" i="15"/>
  <c r="O25" i="15"/>
  <c r="O15" i="15"/>
  <c r="O16" i="15"/>
  <c r="O17" i="15"/>
  <c r="O18" i="15"/>
  <c r="L16" i="15" s="1"/>
  <c r="G487" i="17"/>
  <c r="G489" i="17" s="1"/>
  <c r="J16" i="15"/>
  <c r="O19" i="15" s="1"/>
  <c r="G482" i="17"/>
  <c r="G483" i="17" s="1"/>
  <c r="G484" i="17" s="1"/>
  <c r="G27" i="13"/>
  <c r="K9" i="5"/>
  <c r="J22" i="6"/>
  <c r="I30" i="10"/>
  <c r="I21" i="10"/>
  <c r="I26" i="10" s="1"/>
  <c r="I41" i="10" s="1"/>
  <c r="I369" i="17"/>
  <c r="I371" i="17" s="1"/>
  <c r="I355" i="17"/>
  <c r="J339" i="17"/>
  <c r="J340" i="17" s="1"/>
  <c r="J343" i="17" s="1"/>
  <c r="J344" i="17" s="1"/>
  <c r="J299" i="17"/>
  <c r="I379" i="17"/>
  <c r="I460" i="17" s="1"/>
  <c r="I342" i="14"/>
  <c r="H367" i="14"/>
  <c r="H379" i="14" s="1"/>
  <c r="H460" i="14" s="1"/>
  <c r="I297" i="14"/>
  <c r="I298" i="14"/>
  <c r="H300" i="14"/>
  <c r="G373" i="14"/>
  <c r="M308" i="14"/>
  <c r="M309" i="14" s="1"/>
  <c r="M315" i="14" s="1"/>
  <c r="M322" i="14" s="1"/>
  <c r="M295" i="14"/>
  <c r="L417" i="14"/>
  <c r="L421" i="14" s="1"/>
  <c r="L464" i="14" s="1"/>
  <c r="L327" i="14"/>
  <c r="L333" i="14" s="1"/>
  <c r="L296" i="14"/>
  <c r="L55" i="10"/>
  <c r="K59" i="10"/>
  <c r="K69" i="10" s="1"/>
  <c r="J10" i="10"/>
  <c r="I5" i="13"/>
  <c r="G6" i="8"/>
  <c r="G42" i="6"/>
  <c r="G6" i="9" s="1"/>
  <c r="I26" i="6"/>
  <c r="I31" i="10"/>
  <c r="H64" i="10"/>
  <c r="H65" i="10" s="1"/>
  <c r="H71" i="10" s="1"/>
  <c r="H76" i="10" s="1"/>
  <c r="H27" i="6"/>
  <c r="H37" i="6" s="1"/>
  <c r="F9" i="9"/>
  <c r="E9" i="9"/>
  <c r="H19" i="7" l="1"/>
  <c r="H9" i="10" s="1"/>
  <c r="H8" i="13" s="1"/>
  <c r="I18" i="7"/>
  <c r="J46" i="5"/>
  <c r="J32" i="6" s="1"/>
  <c r="K14" i="5"/>
  <c r="K29" i="6" s="1"/>
  <c r="K6" i="6"/>
  <c r="K8" i="6" s="1"/>
  <c r="K10" i="6" s="1"/>
  <c r="K12" i="6" s="1"/>
  <c r="K68" i="10" s="1"/>
  <c r="K70" i="10" s="1"/>
  <c r="K44" i="5"/>
  <c r="L40" i="5"/>
  <c r="L42" i="5" s="1"/>
  <c r="J34" i="10"/>
  <c r="J29" i="5"/>
  <c r="K8" i="5"/>
  <c r="K20" i="6" s="1"/>
  <c r="K20" i="10" s="1"/>
  <c r="K13" i="5"/>
  <c r="K23" i="6" s="1"/>
  <c r="K22" i="10" s="1"/>
  <c r="K11" i="5"/>
  <c r="K18" i="6" s="1"/>
  <c r="K18" i="10" s="1"/>
  <c r="K12" i="5"/>
  <c r="K19" i="6" s="1"/>
  <c r="K19" i="10" s="1"/>
  <c r="K7" i="5"/>
  <c r="K23" i="5"/>
  <c r="L20" i="5"/>
  <c r="L22" i="5" s="1"/>
  <c r="L6" i="5"/>
  <c r="L9" i="4"/>
  <c r="M32" i="13"/>
  <c r="M82" i="10"/>
  <c r="M33" i="13" s="1"/>
  <c r="H42" i="10"/>
  <c r="H11" i="13" s="1"/>
  <c r="B12" i="13" s="1"/>
  <c r="M8" i="4"/>
  <c r="N6" i="4"/>
  <c r="N8" i="4" s="1"/>
  <c r="I38" i="6"/>
  <c r="I47" i="10" s="1"/>
  <c r="I22" i="8"/>
  <c r="K62" i="5"/>
  <c r="K63" i="5"/>
  <c r="L58" i="5" s="1"/>
  <c r="L60" i="5" s="1"/>
  <c r="I39" i="10"/>
  <c r="I14" i="13" s="1"/>
  <c r="H14" i="13"/>
  <c r="J10" i="5"/>
  <c r="J24" i="6" s="1"/>
  <c r="J15" i="6"/>
  <c r="J15" i="10" s="1"/>
  <c r="J36" i="6"/>
  <c r="J23" i="10"/>
  <c r="H54" i="5"/>
  <c r="H65" i="5" s="1"/>
  <c r="H8" i="9" s="1"/>
  <c r="B1039" i="15"/>
  <c r="B1041" i="15"/>
  <c r="B1035" i="15"/>
  <c r="B1026" i="15"/>
  <c r="B1032" i="15"/>
  <c r="B1020" i="15"/>
  <c r="B1027" i="15"/>
  <c r="B1036" i="15"/>
  <c r="B1047" i="15"/>
  <c r="B1045" i="15"/>
  <c r="B1028" i="15"/>
  <c r="B1029" i="15"/>
  <c r="B1038" i="15"/>
  <c r="B1015" i="15"/>
  <c r="B1044" i="15"/>
  <c r="B1049" i="15"/>
  <c r="B1037" i="15"/>
  <c r="B1025" i="15"/>
  <c r="B1043" i="15"/>
  <c r="B1017" i="15"/>
  <c r="B1034" i="15"/>
  <c r="B1022" i="15"/>
  <c r="B1024" i="15"/>
  <c r="B1016" i="15"/>
  <c r="B1023" i="15"/>
  <c r="B1030" i="15"/>
  <c r="B1018" i="15"/>
  <c r="B1033" i="15"/>
  <c r="B1021" i="15"/>
  <c r="B1048" i="15"/>
  <c r="B1042" i="15"/>
  <c r="B1019" i="15"/>
  <c r="B1046" i="15"/>
  <c r="B1031" i="15"/>
  <c r="B1040" i="15"/>
  <c r="B529" i="15"/>
  <c r="B967" i="15"/>
  <c r="B919" i="15"/>
  <c r="B871" i="15"/>
  <c r="B823" i="15"/>
  <c r="B775" i="15"/>
  <c r="B727" i="15"/>
  <c r="B679" i="15"/>
  <c r="B631" i="15"/>
  <c r="B583" i="15"/>
  <c r="B535" i="15"/>
  <c r="B972" i="15"/>
  <c r="B924" i="15"/>
  <c r="B876" i="15"/>
  <c r="B828" i="15"/>
  <c r="B780" i="15"/>
  <c r="B732" i="15"/>
  <c r="B684" i="15"/>
  <c r="B636" i="15"/>
  <c r="B588" i="15"/>
  <c r="B540" i="15"/>
  <c r="B493" i="15"/>
  <c r="B445" i="15"/>
  <c r="B397" i="15"/>
  <c r="B349" i="15"/>
  <c r="B301" i="15"/>
  <c r="B253" i="15"/>
  <c r="B205" i="15"/>
  <c r="B157" i="15"/>
  <c r="B109" i="15"/>
  <c r="B61" i="15"/>
  <c r="B524" i="15"/>
  <c r="B476" i="15"/>
  <c r="B428" i="15"/>
  <c r="B380" i="15"/>
  <c r="B332" i="15"/>
  <c r="B284" i="15"/>
  <c r="B236" i="15"/>
  <c r="B188" i="15"/>
  <c r="B140" i="15"/>
  <c r="B92" i="15"/>
  <c r="B44" i="15"/>
  <c r="B997" i="15"/>
  <c r="B929" i="15"/>
  <c r="B833" i="15"/>
  <c r="B737" i="15"/>
  <c r="B641" i="15"/>
  <c r="B545" i="15"/>
  <c r="B934" i="15"/>
  <c r="B838" i="15"/>
  <c r="B742" i="15"/>
  <c r="B646" i="15"/>
  <c r="B550" i="15"/>
  <c r="B455" i="15"/>
  <c r="B359" i="15"/>
  <c r="B263" i="15"/>
  <c r="B167" i="15"/>
  <c r="B71" i="15"/>
  <c r="B486" i="15"/>
  <c r="B390" i="15"/>
  <c r="B294" i="15"/>
  <c r="B198" i="15"/>
  <c r="B102" i="15"/>
  <c r="B957" i="15"/>
  <c r="B861" i="15"/>
  <c r="B765" i="15"/>
  <c r="B669" i="15"/>
  <c r="B573" i="15"/>
  <c r="B962" i="15"/>
  <c r="B866" i="15"/>
  <c r="B770" i="15"/>
  <c r="B674" i="15"/>
  <c r="B578" i="15"/>
  <c r="B483" i="15"/>
  <c r="B387" i="15"/>
  <c r="B291" i="15"/>
  <c r="B195" i="15"/>
  <c r="B99" i="15"/>
  <c r="B514" i="15"/>
  <c r="B418" i="15"/>
  <c r="B322" i="15"/>
  <c r="B226" i="15"/>
  <c r="B130" i="15"/>
  <c r="B34" i="15"/>
  <c r="B1011" i="15"/>
  <c r="B963" i="15"/>
  <c r="B915" i="15"/>
  <c r="B867" i="15"/>
  <c r="B819" i="15"/>
  <c r="B771" i="15"/>
  <c r="B723" i="15"/>
  <c r="B675" i="15"/>
  <c r="B627" i="15"/>
  <c r="B579" i="15"/>
  <c r="B531" i="15"/>
  <c r="B968" i="15"/>
  <c r="B920" i="15"/>
  <c r="B872" i="15"/>
  <c r="B824" i="15"/>
  <c r="B776" i="15"/>
  <c r="B728" i="15"/>
  <c r="B680" i="15"/>
  <c r="B632" i="15"/>
  <c r="B584" i="15"/>
  <c r="B536" i="15"/>
  <c r="B489" i="15"/>
  <c r="B441" i="15"/>
  <c r="B393" i="15"/>
  <c r="B345" i="15"/>
  <c r="B297" i="15"/>
  <c r="B249" i="15"/>
  <c r="B201" i="15"/>
  <c r="B153" i="15"/>
  <c r="B105" i="15"/>
  <c r="B57" i="15"/>
  <c r="B520" i="15"/>
  <c r="B472" i="15"/>
  <c r="B424" i="15"/>
  <c r="B376" i="15"/>
  <c r="B328" i="15"/>
  <c r="B280" i="15"/>
  <c r="B232" i="15"/>
  <c r="B184" i="15"/>
  <c r="B136" i="15"/>
  <c r="B88" i="15"/>
  <c r="B40" i="15"/>
  <c r="B993" i="15"/>
  <c r="B921" i="15"/>
  <c r="B825" i="15"/>
  <c r="B729" i="15"/>
  <c r="B633" i="15"/>
  <c r="B537" i="15"/>
  <c r="B926" i="15"/>
  <c r="B830" i="15"/>
  <c r="B734" i="15"/>
  <c r="B638" i="15"/>
  <c r="B542" i="15"/>
  <c r="B447" i="15"/>
  <c r="B351" i="15"/>
  <c r="B255" i="15"/>
  <c r="B159" i="15"/>
  <c r="B63" i="15"/>
  <c r="B478" i="15"/>
  <c r="B382" i="15"/>
  <c r="B286" i="15"/>
  <c r="B190" i="15"/>
  <c r="B94" i="15"/>
  <c r="B949" i="15"/>
  <c r="B853" i="15"/>
  <c r="B757" i="15"/>
  <c r="B661" i="15"/>
  <c r="B565" i="15"/>
  <c r="B954" i="15"/>
  <c r="B858" i="15"/>
  <c r="B762" i="15"/>
  <c r="B666" i="15"/>
  <c r="B570" i="15"/>
  <c r="B475" i="15"/>
  <c r="B379" i="15"/>
  <c r="B283" i="15"/>
  <c r="B187" i="15"/>
  <c r="B91" i="15"/>
  <c r="B506" i="15"/>
  <c r="B410" i="15"/>
  <c r="B1007" i="15"/>
  <c r="B959" i="15"/>
  <c r="B911" i="15"/>
  <c r="B863" i="15"/>
  <c r="B815" i="15"/>
  <c r="B767" i="15"/>
  <c r="B719" i="15"/>
  <c r="B671" i="15"/>
  <c r="B623" i="15"/>
  <c r="B575" i="15"/>
  <c r="B1012" i="15"/>
  <c r="B964" i="15"/>
  <c r="B916" i="15"/>
  <c r="B868" i="15"/>
  <c r="B820" i="15"/>
  <c r="B772" i="15"/>
  <c r="B724" i="15"/>
  <c r="B676" i="15"/>
  <c r="B628" i="15"/>
  <c r="B580" i="15"/>
  <c r="B532" i="15"/>
  <c r="B485" i="15"/>
  <c r="B437" i="15"/>
  <c r="B389" i="15"/>
  <c r="B341" i="15"/>
  <c r="B293" i="15"/>
  <c r="B245" i="15"/>
  <c r="B197" i="15"/>
  <c r="B149" i="15"/>
  <c r="B101" i="15"/>
  <c r="B53" i="15"/>
  <c r="B516" i="15"/>
  <c r="B468" i="15"/>
  <c r="B420" i="15"/>
  <c r="B372" i="15"/>
  <c r="B324" i="15"/>
  <c r="B276" i="15"/>
  <c r="B228" i="15"/>
  <c r="B180" i="15"/>
  <c r="B132" i="15"/>
  <c r="B84" i="15"/>
  <c r="B36" i="15"/>
  <c r="B989" i="15"/>
  <c r="B913" i="15"/>
  <c r="B817" i="15"/>
  <c r="B721" i="15"/>
  <c r="B625" i="15"/>
  <c r="B1014" i="15"/>
  <c r="B918" i="15"/>
  <c r="B822" i="15"/>
  <c r="B726" i="15"/>
  <c r="B630" i="15"/>
  <c r="B534" i="15"/>
  <c r="B439" i="15"/>
  <c r="B343" i="15"/>
  <c r="B247" i="15"/>
  <c r="B151" i="15"/>
  <c r="B55" i="15"/>
  <c r="B470" i="15"/>
  <c r="B374" i="15"/>
  <c r="B278" i="15"/>
  <c r="B182" i="15"/>
  <c r="B86" i="15"/>
  <c r="B941" i="15"/>
  <c r="B845" i="15"/>
  <c r="B749" i="15"/>
  <c r="B653" i="15"/>
  <c r="B557" i="15"/>
  <c r="B946" i="15"/>
  <c r="B850" i="15"/>
  <c r="B754" i="15"/>
  <c r="B658" i="15"/>
  <c r="B562" i="15"/>
  <c r="B467" i="15"/>
  <c r="B371" i="15"/>
  <c r="B275" i="15"/>
  <c r="B179" i="15"/>
  <c r="B83" i="15"/>
  <c r="B498" i="15"/>
  <c r="B402" i="15"/>
  <c r="D82" i="10"/>
  <c r="B1003" i="15"/>
  <c r="B955" i="15"/>
  <c r="B907" i="15"/>
  <c r="B859" i="15"/>
  <c r="B811" i="15"/>
  <c r="B763" i="15"/>
  <c r="B715" i="15"/>
  <c r="B667" i="15"/>
  <c r="B619" i="15"/>
  <c r="B571" i="15"/>
  <c r="B1008" i="15"/>
  <c r="B960" i="15"/>
  <c r="B912" i="15"/>
  <c r="B864" i="15"/>
  <c r="B816" i="15"/>
  <c r="B768" i="15"/>
  <c r="B720" i="15"/>
  <c r="B672" i="15"/>
  <c r="B624" i="15"/>
  <c r="B576" i="15"/>
  <c r="B528" i="15"/>
  <c r="B481" i="15"/>
  <c r="B433" i="15"/>
  <c r="B385" i="15"/>
  <c r="B337" i="15"/>
  <c r="B289" i="15"/>
  <c r="B241" i="15"/>
  <c r="B193" i="15"/>
  <c r="B145" i="15"/>
  <c r="B97" i="15"/>
  <c r="B49" i="15"/>
  <c r="B512" i="15"/>
  <c r="B464" i="15"/>
  <c r="B416" i="15"/>
  <c r="B368" i="15"/>
  <c r="B320" i="15"/>
  <c r="B272" i="15"/>
  <c r="B224" i="15"/>
  <c r="B176" i="15"/>
  <c r="B128" i="15"/>
  <c r="B80" i="15"/>
  <c r="B32" i="15"/>
  <c r="B985" i="15"/>
  <c r="B905" i="15"/>
  <c r="B809" i="15"/>
  <c r="B713" i="15"/>
  <c r="B617" i="15"/>
  <c r="B1006" i="15"/>
  <c r="B910" i="15"/>
  <c r="B814" i="15"/>
  <c r="B718" i="15"/>
  <c r="B622" i="15"/>
  <c r="B527" i="15"/>
  <c r="B431" i="15"/>
  <c r="B335" i="15"/>
  <c r="B239" i="15"/>
  <c r="B143" i="15"/>
  <c r="B47" i="15"/>
  <c r="B462" i="15"/>
  <c r="B366" i="15"/>
  <c r="B270" i="15"/>
  <c r="B174" i="15"/>
  <c r="B78" i="15"/>
  <c r="B933" i="15"/>
  <c r="B837" i="15"/>
  <c r="B741" i="15"/>
  <c r="B645" i="15"/>
  <c r="B549" i="15"/>
  <c r="B938" i="15"/>
  <c r="B842" i="15"/>
  <c r="B746" i="15"/>
  <c r="B650" i="15"/>
  <c r="B554" i="15"/>
  <c r="B459" i="15"/>
  <c r="B363" i="15"/>
  <c r="B267" i="15"/>
  <c r="B171" i="15"/>
  <c r="B75" i="15"/>
  <c r="B490" i="15"/>
  <c r="B394" i="15"/>
  <c r="B298" i="15"/>
  <c r="B202" i="15"/>
  <c r="B106" i="15"/>
  <c r="B15" i="15"/>
  <c r="B999" i="15"/>
  <c r="B951" i="15"/>
  <c r="B903" i="15"/>
  <c r="B855" i="15"/>
  <c r="B807" i="15"/>
  <c r="B759" i="15"/>
  <c r="B711" i="15"/>
  <c r="B663" i="15"/>
  <c r="B615" i="15"/>
  <c r="B567" i="15"/>
  <c r="B1004" i="15"/>
  <c r="B956" i="15"/>
  <c r="B908" i="15"/>
  <c r="B860" i="15"/>
  <c r="B812" i="15"/>
  <c r="B764" i="15"/>
  <c r="B716" i="15"/>
  <c r="B668" i="15"/>
  <c r="B620" i="15"/>
  <c r="B572" i="15"/>
  <c r="B525" i="15"/>
  <c r="B477" i="15"/>
  <c r="B429" i="15"/>
  <c r="B381" i="15"/>
  <c r="B333" i="15"/>
  <c r="B285" i="15"/>
  <c r="B237" i="15"/>
  <c r="B189" i="15"/>
  <c r="B141" i="15"/>
  <c r="B93" i="15"/>
  <c r="B45" i="15"/>
  <c r="B508" i="15"/>
  <c r="B460" i="15"/>
  <c r="B412" i="15"/>
  <c r="B364" i="15"/>
  <c r="B316" i="15"/>
  <c r="B268" i="15"/>
  <c r="B220" i="15"/>
  <c r="B172" i="15"/>
  <c r="B124" i="15"/>
  <c r="B76" i="15"/>
  <c r="B28" i="15"/>
  <c r="B981" i="15"/>
  <c r="B897" i="15"/>
  <c r="B801" i="15"/>
  <c r="B705" i="15"/>
  <c r="B609" i="15"/>
  <c r="B998" i="15"/>
  <c r="B902" i="15"/>
  <c r="B806" i="15"/>
  <c r="B710" i="15"/>
  <c r="B614" i="15"/>
  <c r="B519" i="15"/>
  <c r="B423" i="15"/>
  <c r="B327" i="15"/>
  <c r="B231" i="15"/>
  <c r="B135" i="15"/>
  <c r="B39" i="15"/>
  <c r="B454" i="15"/>
  <c r="B358" i="15"/>
  <c r="B262" i="15"/>
  <c r="B166" i="15"/>
  <c r="B70" i="15"/>
  <c r="B925" i="15"/>
  <c r="B829" i="15"/>
  <c r="B733" i="15"/>
  <c r="B637" i="15"/>
  <c r="B541" i="15"/>
  <c r="B930" i="15"/>
  <c r="B834" i="15"/>
  <c r="B738" i="15"/>
  <c r="B642" i="15"/>
  <c r="B546" i="15"/>
  <c r="B451" i="15"/>
  <c r="B355" i="15"/>
  <c r="B259" i="15"/>
  <c r="B163" i="15"/>
  <c r="B67" i="15"/>
  <c r="B482" i="15"/>
  <c r="B386" i="15"/>
  <c r="B995" i="15"/>
  <c r="B947" i="15"/>
  <c r="B899" i="15"/>
  <c r="B851" i="15"/>
  <c r="B803" i="15"/>
  <c r="B755" i="15"/>
  <c r="B707" i="15"/>
  <c r="B659" i="15"/>
  <c r="B611" i="15"/>
  <c r="B563" i="15"/>
  <c r="B1000" i="15"/>
  <c r="B952" i="15"/>
  <c r="B904" i="15"/>
  <c r="B856" i="15"/>
  <c r="B808" i="15"/>
  <c r="B760" i="15"/>
  <c r="B712" i="15"/>
  <c r="B664" i="15"/>
  <c r="B616" i="15"/>
  <c r="B568" i="15"/>
  <c r="B521" i="15"/>
  <c r="B473" i="15"/>
  <c r="B425" i="15"/>
  <c r="B377" i="15"/>
  <c r="B329" i="15"/>
  <c r="B281" i="15"/>
  <c r="B233" i="15"/>
  <c r="B185" i="15"/>
  <c r="B137" i="15"/>
  <c r="B89" i="15"/>
  <c r="B41" i="15"/>
  <c r="B504" i="15"/>
  <c r="B456" i="15"/>
  <c r="B408" i="15"/>
  <c r="B360" i="15"/>
  <c r="B312" i="15"/>
  <c r="B264" i="15"/>
  <c r="B216" i="15"/>
  <c r="B168" i="15"/>
  <c r="B120" i="15"/>
  <c r="B72" i="15"/>
  <c r="B24" i="15"/>
  <c r="B977" i="15"/>
  <c r="B889" i="15"/>
  <c r="B793" i="15"/>
  <c r="B697" i="15"/>
  <c r="B601" i="15"/>
  <c r="B990" i="15"/>
  <c r="B894" i="15"/>
  <c r="B798" i="15"/>
  <c r="B702" i="15"/>
  <c r="B606" i="15"/>
  <c r="B511" i="15"/>
  <c r="B415" i="15"/>
  <c r="B319" i="15"/>
  <c r="B223" i="15"/>
  <c r="B127" i="15"/>
  <c r="B31" i="15"/>
  <c r="B446" i="15"/>
  <c r="B350" i="15"/>
  <c r="B254" i="15"/>
  <c r="B158" i="15"/>
  <c r="B62" i="15"/>
  <c r="B917" i="15"/>
  <c r="B821" i="15"/>
  <c r="B725" i="15"/>
  <c r="B629" i="15"/>
  <c r="B533" i="15"/>
  <c r="B922" i="15"/>
  <c r="B826" i="15"/>
  <c r="B730" i="15"/>
  <c r="B634" i="15"/>
  <c r="B538" i="15"/>
  <c r="B443" i="15"/>
  <c r="B347" i="15"/>
  <c r="B251" i="15"/>
  <c r="B155" i="15"/>
  <c r="B59" i="15"/>
  <c r="B474" i="15"/>
  <c r="B991" i="15"/>
  <c r="B943" i="15"/>
  <c r="B895" i="15"/>
  <c r="B847" i="15"/>
  <c r="B799" i="15"/>
  <c r="B751" i="15"/>
  <c r="B703" i="15"/>
  <c r="B655" i="15"/>
  <c r="B607" i="15"/>
  <c r="B559" i="15"/>
  <c r="B996" i="15"/>
  <c r="B948" i="15"/>
  <c r="B900" i="15"/>
  <c r="B852" i="15"/>
  <c r="B804" i="15"/>
  <c r="B756" i="15"/>
  <c r="B708" i="15"/>
  <c r="B660" i="15"/>
  <c r="B612" i="15"/>
  <c r="B564" i="15"/>
  <c r="B517" i="15"/>
  <c r="B469" i="15"/>
  <c r="B421" i="15"/>
  <c r="B373" i="15"/>
  <c r="B325" i="15"/>
  <c r="B277" i="15"/>
  <c r="B229" i="15"/>
  <c r="B181" i="15"/>
  <c r="B133" i="15"/>
  <c r="B85" i="15"/>
  <c r="B37" i="15"/>
  <c r="B500" i="15"/>
  <c r="B452" i="15"/>
  <c r="B404" i="15"/>
  <c r="B356" i="15"/>
  <c r="B308" i="15"/>
  <c r="B260" i="15"/>
  <c r="B212" i="15"/>
  <c r="B164" i="15"/>
  <c r="B116" i="15"/>
  <c r="B68" i="15"/>
  <c r="B20" i="15"/>
  <c r="B973" i="15"/>
  <c r="B987" i="15"/>
  <c r="B939" i="15"/>
  <c r="B891" i="15"/>
  <c r="B843" i="15"/>
  <c r="B795" i="15"/>
  <c r="B747" i="15"/>
  <c r="B699" i="15"/>
  <c r="B651" i="15"/>
  <c r="B603" i="15"/>
  <c r="B555" i="15"/>
  <c r="B992" i="15"/>
  <c r="B944" i="15"/>
  <c r="B896" i="15"/>
  <c r="B848" i="15"/>
  <c r="B800" i="15"/>
  <c r="B752" i="15"/>
  <c r="B704" i="15"/>
  <c r="B656" i="15"/>
  <c r="B608" i="15"/>
  <c r="B560" i="15"/>
  <c r="B513" i="15"/>
  <c r="B465" i="15"/>
  <c r="B417" i="15"/>
  <c r="B369" i="15"/>
  <c r="B321" i="15"/>
  <c r="B273" i="15"/>
  <c r="B225" i="15"/>
  <c r="B177" i="15"/>
  <c r="B129" i="15"/>
  <c r="B81" i="15"/>
  <c r="B33" i="15"/>
  <c r="B496" i="15"/>
  <c r="B448" i="15"/>
  <c r="B400" i="15"/>
  <c r="B352" i="15"/>
  <c r="B304" i="15"/>
  <c r="B256" i="15"/>
  <c r="B208" i="15"/>
  <c r="B160" i="15"/>
  <c r="B112" i="15"/>
  <c r="B64" i="15"/>
  <c r="B16" i="15"/>
  <c r="B969" i="15"/>
  <c r="B873" i="15"/>
  <c r="B777" i="15"/>
  <c r="B983" i="15"/>
  <c r="B935" i="15"/>
  <c r="B887" i="15"/>
  <c r="B839" i="15"/>
  <c r="B791" i="15"/>
  <c r="B743" i="15"/>
  <c r="B695" i="15"/>
  <c r="B647" i="15"/>
  <c r="B599" i="15"/>
  <c r="B551" i="15"/>
  <c r="B988" i="15"/>
  <c r="B940" i="15"/>
  <c r="B892" i="15"/>
  <c r="B844" i="15"/>
  <c r="B796" i="15"/>
  <c r="B748" i="15"/>
  <c r="B700" i="15"/>
  <c r="B652" i="15"/>
  <c r="B604" i="15"/>
  <c r="B556" i="15"/>
  <c r="B509" i="15"/>
  <c r="B461" i="15"/>
  <c r="B413" i="15"/>
  <c r="B365" i="15"/>
  <c r="B317" i="15"/>
  <c r="B269" i="15"/>
  <c r="B221" i="15"/>
  <c r="B173" i="15"/>
  <c r="B125" i="15"/>
  <c r="B77" i="15"/>
  <c r="B29" i="15"/>
  <c r="B492" i="15"/>
  <c r="B444" i="15"/>
  <c r="B396" i="15"/>
  <c r="B348" i="15"/>
  <c r="B300" i="15"/>
  <c r="B252" i="15"/>
  <c r="B204" i="15"/>
  <c r="B156" i="15"/>
  <c r="B108" i="15"/>
  <c r="B60" i="15"/>
  <c r="B1013" i="15"/>
  <c r="B961" i="15"/>
  <c r="B865" i="15"/>
  <c r="B769" i="15"/>
  <c r="B673" i="15"/>
  <c r="B577" i="15"/>
  <c r="B966" i="15"/>
  <c r="B870" i="15"/>
  <c r="B774" i="15"/>
  <c r="B678" i="15"/>
  <c r="B582" i="15"/>
  <c r="B487" i="15"/>
  <c r="B391" i="15"/>
  <c r="B979" i="15"/>
  <c r="B931" i="15"/>
  <c r="B883" i="15"/>
  <c r="B835" i="15"/>
  <c r="B787" i="15"/>
  <c r="B739" i="15"/>
  <c r="B691" i="15"/>
  <c r="B643" i="15"/>
  <c r="B595" i="15"/>
  <c r="B547" i="15"/>
  <c r="B984" i="15"/>
  <c r="B936" i="15"/>
  <c r="B888" i="15"/>
  <c r="B840" i="15"/>
  <c r="B792" i="15"/>
  <c r="B744" i="15"/>
  <c r="B696" i="15"/>
  <c r="B648" i="15"/>
  <c r="B600" i="15"/>
  <c r="B552" i="15"/>
  <c r="B505" i="15"/>
  <c r="B457" i="15"/>
  <c r="B409" i="15"/>
  <c r="B361" i="15"/>
  <c r="B313" i="15"/>
  <c r="B265" i="15"/>
  <c r="B217" i="15"/>
  <c r="B169" i="15"/>
  <c r="B121" i="15"/>
  <c r="B73" i="15"/>
  <c r="B25" i="15"/>
  <c r="B488" i="15"/>
  <c r="B440" i="15"/>
  <c r="B392" i="15"/>
  <c r="B344" i="15"/>
  <c r="B296" i="15"/>
  <c r="B248" i="15"/>
  <c r="B200" i="15"/>
  <c r="B152" i="15"/>
  <c r="B104" i="15"/>
  <c r="B56" i="15"/>
  <c r="B1009" i="15"/>
  <c r="B953" i="15"/>
  <c r="B857" i="15"/>
  <c r="B761" i="15"/>
  <c r="B665" i="15"/>
  <c r="B569" i="15"/>
  <c r="B958" i="15"/>
  <c r="B862" i="15"/>
  <c r="B766" i="15"/>
  <c r="B670" i="15"/>
  <c r="B574" i="15"/>
  <c r="B479" i="15"/>
  <c r="B383" i="15"/>
  <c r="B735" i="15"/>
  <c r="B932" i="15"/>
  <c r="B644" i="15"/>
  <c r="B357" i="15"/>
  <c r="B69" i="15"/>
  <c r="B292" i="15"/>
  <c r="B1005" i="15"/>
  <c r="B657" i="15"/>
  <c r="B854" i="15"/>
  <c r="B566" i="15"/>
  <c r="B295" i="15"/>
  <c r="B103" i="15"/>
  <c r="B422" i="15"/>
  <c r="B230" i="15"/>
  <c r="B38" i="15"/>
  <c r="B797" i="15"/>
  <c r="B605" i="15"/>
  <c r="B898" i="15"/>
  <c r="B706" i="15"/>
  <c r="B515" i="15"/>
  <c r="B323" i="15"/>
  <c r="B131" i="15"/>
  <c r="B450" i="15"/>
  <c r="B306" i="15"/>
  <c r="B186" i="15"/>
  <c r="B74" i="15"/>
  <c r="B692" i="15"/>
  <c r="B54" i="15"/>
  <c r="B590" i="15"/>
  <c r="B906" i="15"/>
  <c r="B82" i="15"/>
  <c r="B731" i="15"/>
  <c r="B928" i="15"/>
  <c r="B640" i="15"/>
  <c r="B353" i="15"/>
  <c r="B65" i="15"/>
  <c r="B288" i="15"/>
  <c r="B1001" i="15"/>
  <c r="B649" i="15"/>
  <c r="B846" i="15"/>
  <c r="B558" i="15"/>
  <c r="B287" i="15"/>
  <c r="B95" i="15"/>
  <c r="B414" i="15"/>
  <c r="B222" i="15"/>
  <c r="B30" i="15"/>
  <c r="B789" i="15"/>
  <c r="B597" i="15"/>
  <c r="B890" i="15"/>
  <c r="B698" i="15"/>
  <c r="B507" i="15"/>
  <c r="B315" i="15"/>
  <c r="B123" i="15"/>
  <c r="B442" i="15"/>
  <c r="B290" i="15"/>
  <c r="B178" i="15"/>
  <c r="B66" i="15"/>
  <c r="B122" i="15"/>
  <c r="B980" i="15"/>
  <c r="B113" i="15"/>
  <c r="B111" i="15"/>
  <c r="B714" i="15"/>
  <c r="B194" i="15"/>
  <c r="B975" i="15"/>
  <c r="B687" i="15"/>
  <c r="B884" i="15"/>
  <c r="B596" i="15"/>
  <c r="B309" i="15"/>
  <c r="B21" i="15"/>
  <c r="B244" i="15"/>
  <c r="B945" i="15"/>
  <c r="B593" i="15"/>
  <c r="B790" i="15"/>
  <c r="B503" i="15"/>
  <c r="B279" i="15"/>
  <c r="B87" i="15"/>
  <c r="B406" i="15"/>
  <c r="B214" i="15"/>
  <c r="B22" i="15"/>
  <c r="B781" i="15"/>
  <c r="B589" i="15"/>
  <c r="B882" i="15"/>
  <c r="B690" i="15"/>
  <c r="B499" i="15"/>
  <c r="B307" i="15"/>
  <c r="B115" i="15"/>
  <c r="B434" i="15"/>
  <c r="B282" i="15"/>
  <c r="B170" i="15"/>
  <c r="B58" i="15"/>
  <c r="B405" i="15"/>
  <c r="B530" i="15"/>
  <c r="B681" i="15"/>
  <c r="B430" i="15"/>
  <c r="B139" i="15"/>
  <c r="B971" i="15"/>
  <c r="B683" i="15"/>
  <c r="B880" i="15"/>
  <c r="B592" i="15"/>
  <c r="B305" i="15"/>
  <c r="B17" i="15"/>
  <c r="B240" i="15"/>
  <c r="B937" i="15"/>
  <c r="B585" i="15"/>
  <c r="B782" i="15"/>
  <c r="B495" i="15"/>
  <c r="B271" i="15"/>
  <c r="B79" i="15"/>
  <c r="B398" i="15"/>
  <c r="B206" i="15"/>
  <c r="B965" i="15"/>
  <c r="B773" i="15"/>
  <c r="B581" i="15"/>
  <c r="B874" i="15"/>
  <c r="B682" i="15"/>
  <c r="B491" i="15"/>
  <c r="B299" i="15"/>
  <c r="B107" i="15"/>
  <c r="B426" i="15"/>
  <c r="B274" i="15"/>
  <c r="B162" i="15"/>
  <c r="B50" i="15"/>
  <c r="B340" i="15"/>
  <c r="B311" i="15"/>
  <c r="B914" i="15"/>
  <c r="B466" i="15"/>
  <c r="B976" i="15"/>
  <c r="B613" i="15"/>
  <c r="B927" i="15"/>
  <c r="B639" i="15"/>
  <c r="B836" i="15"/>
  <c r="B548" i="15"/>
  <c r="B261" i="15"/>
  <c r="B484" i="15"/>
  <c r="B196" i="15"/>
  <c r="B881" i="15"/>
  <c r="B561" i="15"/>
  <c r="B758" i="15"/>
  <c r="B471" i="15"/>
  <c r="B215" i="15"/>
  <c r="B23" i="15"/>
  <c r="B342" i="15"/>
  <c r="B150" i="15"/>
  <c r="B909" i="15"/>
  <c r="B717" i="15"/>
  <c r="B1010" i="15"/>
  <c r="B818" i="15"/>
  <c r="B626" i="15"/>
  <c r="B435" i="15"/>
  <c r="B243" i="15"/>
  <c r="B51" i="15"/>
  <c r="B378" i="15"/>
  <c r="B266" i="15"/>
  <c r="B154" i="15"/>
  <c r="B42" i="15"/>
  <c r="B138" i="15"/>
  <c r="B689" i="15"/>
  <c r="B246" i="15"/>
  <c r="B339" i="15"/>
  <c r="B336" i="15"/>
  <c r="B303" i="15"/>
  <c r="B523" i="15"/>
  <c r="B923" i="15"/>
  <c r="B635" i="15"/>
  <c r="B832" i="15"/>
  <c r="B544" i="15"/>
  <c r="B257" i="15"/>
  <c r="B480" i="15"/>
  <c r="B192" i="15"/>
  <c r="B849" i="15"/>
  <c r="B553" i="15"/>
  <c r="B750" i="15"/>
  <c r="B463" i="15"/>
  <c r="B207" i="15"/>
  <c r="B526" i="15"/>
  <c r="B334" i="15"/>
  <c r="B142" i="15"/>
  <c r="B901" i="15"/>
  <c r="B709" i="15"/>
  <c r="B1002" i="15"/>
  <c r="B810" i="15"/>
  <c r="B618" i="15"/>
  <c r="B427" i="15"/>
  <c r="B235" i="15"/>
  <c r="B43" i="15"/>
  <c r="B370" i="15"/>
  <c r="B258" i="15"/>
  <c r="B146" i="15"/>
  <c r="B26" i="15"/>
  <c r="B362" i="15"/>
  <c r="G21" i="15"/>
  <c r="G22" i="15" s="1"/>
  <c r="G23" i="15" s="1"/>
  <c r="B52" i="15"/>
  <c r="B813" i="15"/>
  <c r="B210" i="15"/>
  <c r="B779" i="15"/>
  <c r="B46" i="15"/>
  <c r="B879" i="15"/>
  <c r="B591" i="15"/>
  <c r="B788" i="15"/>
  <c r="B501" i="15"/>
  <c r="B213" i="15"/>
  <c r="B436" i="15"/>
  <c r="B148" i="15"/>
  <c r="B841" i="15"/>
  <c r="B982" i="15"/>
  <c r="B694" i="15"/>
  <c r="B407" i="15"/>
  <c r="B199" i="15"/>
  <c r="B518" i="15"/>
  <c r="B326" i="15"/>
  <c r="B134" i="15"/>
  <c r="B893" i="15"/>
  <c r="B701" i="15"/>
  <c r="B994" i="15"/>
  <c r="B802" i="15"/>
  <c r="B610" i="15"/>
  <c r="B419" i="15"/>
  <c r="B227" i="15"/>
  <c r="B35" i="15"/>
  <c r="B250" i="15"/>
  <c r="B18" i="15"/>
  <c r="B117" i="15"/>
  <c r="B90" i="15"/>
  <c r="B878" i="15"/>
  <c r="B331" i="15"/>
  <c r="B875" i="15"/>
  <c r="B587" i="15"/>
  <c r="B784" i="15"/>
  <c r="B497" i="15"/>
  <c r="B209" i="15"/>
  <c r="B432" i="15"/>
  <c r="B144" i="15"/>
  <c r="B785" i="15"/>
  <c r="B974" i="15"/>
  <c r="B686" i="15"/>
  <c r="B399" i="15"/>
  <c r="B191" i="15"/>
  <c r="B510" i="15"/>
  <c r="B318" i="15"/>
  <c r="B126" i="15"/>
  <c r="B885" i="15"/>
  <c r="B693" i="15"/>
  <c r="B986" i="15"/>
  <c r="B794" i="15"/>
  <c r="B602" i="15"/>
  <c r="B411" i="15"/>
  <c r="B219" i="15"/>
  <c r="B27" i="15"/>
  <c r="B354" i="15"/>
  <c r="B242" i="15"/>
  <c r="B598" i="15"/>
  <c r="B438" i="15"/>
  <c r="B147" i="15"/>
  <c r="B48" i="15"/>
  <c r="B458" i="15"/>
  <c r="B831" i="15"/>
  <c r="B543" i="15"/>
  <c r="B740" i="15"/>
  <c r="B453" i="15"/>
  <c r="B165" i="15"/>
  <c r="B388" i="15"/>
  <c r="B100" i="15"/>
  <c r="B753" i="15"/>
  <c r="B950" i="15"/>
  <c r="B662" i="15"/>
  <c r="B375" i="15"/>
  <c r="B183" i="15"/>
  <c r="B502" i="15"/>
  <c r="B310" i="15"/>
  <c r="B118" i="15"/>
  <c r="B877" i="15"/>
  <c r="B685" i="15"/>
  <c r="B978" i="15"/>
  <c r="B786" i="15"/>
  <c r="B594" i="15"/>
  <c r="B403" i="15"/>
  <c r="B211" i="15"/>
  <c r="B19" i="15"/>
  <c r="B346" i="15"/>
  <c r="B234" i="15"/>
  <c r="B114" i="15"/>
  <c r="B783" i="15"/>
  <c r="B722" i="15"/>
  <c r="B688" i="15"/>
  <c r="B805" i="15"/>
  <c r="B827" i="15"/>
  <c r="B539" i="15"/>
  <c r="B736" i="15"/>
  <c r="B449" i="15"/>
  <c r="B161" i="15"/>
  <c r="B384" i="15"/>
  <c r="B96" i="15"/>
  <c r="B745" i="15"/>
  <c r="B942" i="15"/>
  <c r="B654" i="15"/>
  <c r="B367" i="15"/>
  <c r="B175" i="15"/>
  <c r="B494" i="15"/>
  <c r="B302" i="15"/>
  <c r="B110" i="15"/>
  <c r="B869" i="15"/>
  <c r="B677" i="15"/>
  <c r="B970" i="15"/>
  <c r="B778" i="15"/>
  <c r="B586" i="15"/>
  <c r="B395" i="15"/>
  <c r="B203" i="15"/>
  <c r="B522" i="15"/>
  <c r="B338" i="15"/>
  <c r="B218" i="15"/>
  <c r="B98" i="15"/>
  <c r="B886" i="15"/>
  <c r="B119" i="15"/>
  <c r="B621" i="15"/>
  <c r="B330" i="15"/>
  <c r="B401" i="15"/>
  <c r="B238" i="15"/>
  <c r="B314" i="15"/>
  <c r="E82" i="10"/>
  <c r="E33" i="13" s="1"/>
  <c r="G82" i="10"/>
  <c r="G33" i="13" s="1"/>
  <c r="F82" i="10"/>
  <c r="F33" i="13" s="1"/>
  <c r="H82" i="10"/>
  <c r="H33" i="13" s="1"/>
  <c r="I82" i="10"/>
  <c r="I33" i="13" s="1"/>
  <c r="J82" i="10"/>
  <c r="J33" i="13" s="1"/>
  <c r="E76" i="10"/>
  <c r="D76" i="10"/>
  <c r="D27" i="13" s="1"/>
  <c r="F76" i="10"/>
  <c r="F27" i="13" s="1"/>
  <c r="K82" i="10"/>
  <c r="K33" i="13" s="1"/>
  <c r="N17" i="5"/>
  <c r="N33" i="6" s="1"/>
  <c r="M33" i="6"/>
  <c r="N81" i="10"/>
  <c r="N27" i="5"/>
  <c r="K37" i="5"/>
  <c r="K46" i="5" s="1"/>
  <c r="K32" i="6" s="1"/>
  <c r="L33" i="5"/>
  <c r="L35" i="5" s="1"/>
  <c r="L12" i="8"/>
  <c r="L24" i="7" s="1"/>
  <c r="L37" i="10"/>
  <c r="O26" i="15"/>
  <c r="O28" i="15" s="1"/>
  <c r="O21" i="15"/>
  <c r="O22" i="15" s="1"/>
  <c r="O23" i="15" s="1"/>
  <c r="L17" i="15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H27" i="13"/>
  <c r="L9" i="5"/>
  <c r="K22" i="6"/>
  <c r="J30" i="10"/>
  <c r="J21" i="10"/>
  <c r="I42" i="10"/>
  <c r="I11" i="13" s="1"/>
  <c r="I43" i="10"/>
  <c r="I13" i="13" s="1"/>
  <c r="J367" i="17"/>
  <c r="K342" i="17"/>
  <c r="I378" i="17"/>
  <c r="I459" i="17" s="1"/>
  <c r="I360" i="17"/>
  <c r="I373" i="17" s="1"/>
  <c r="K298" i="17"/>
  <c r="K297" i="17"/>
  <c r="J300" i="17"/>
  <c r="I299" i="14"/>
  <c r="I300" i="14" s="1"/>
  <c r="I339" i="14"/>
  <c r="I340" i="14" s="1"/>
  <c r="I343" i="14" s="1"/>
  <c r="I344" i="14" s="1"/>
  <c r="H355" i="14"/>
  <c r="H369" i="14"/>
  <c r="H371" i="14" s="1"/>
  <c r="M296" i="14"/>
  <c r="M417" i="14"/>
  <c r="M421" i="14" s="1"/>
  <c r="M327" i="14"/>
  <c r="M333" i="14" s="1"/>
  <c r="M55" i="10"/>
  <c r="M59" i="10" s="1"/>
  <c r="M69" i="10" s="1"/>
  <c r="L59" i="10"/>
  <c r="L69" i="10" s="1"/>
  <c r="K10" i="10"/>
  <c r="J5" i="13"/>
  <c r="I64" i="10"/>
  <c r="I65" i="10" s="1"/>
  <c r="I71" i="10" s="1"/>
  <c r="I76" i="10" s="1"/>
  <c r="I27" i="6"/>
  <c r="I37" i="6" s="1"/>
  <c r="J26" i="6"/>
  <c r="J31" i="10"/>
  <c r="H6" i="8"/>
  <c r="H42" i="6"/>
  <c r="H6" i="9" s="1"/>
  <c r="G9" i="9"/>
  <c r="E10" i="9"/>
  <c r="G19" i="15" l="1"/>
  <c r="J26" i="10"/>
  <c r="J41" i="10" s="1"/>
  <c r="N6" i="5"/>
  <c r="N9" i="4"/>
  <c r="M33" i="5"/>
  <c r="M35" i="5" s="1"/>
  <c r="L37" i="5"/>
  <c r="L46" i="5" s="1"/>
  <c r="L32" i="6" s="1"/>
  <c r="J22" i="8"/>
  <c r="J38" i="6"/>
  <c r="J47" i="10" s="1"/>
  <c r="K7" i="9"/>
  <c r="K11" i="8"/>
  <c r="K36" i="10"/>
  <c r="M6" i="5"/>
  <c r="M9" i="4"/>
  <c r="N25" i="10"/>
  <c r="L44" i="5"/>
  <c r="M40" i="5"/>
  <c r="M42" i="5" s="1"/>
  <c r="L14" i="5"/>
  <c r="L29" i="6" s="1"/>
  <c r="L6" i="6"/>
  <c r="L8" i="6" s="1"/>
  <c r="L10" i="6" s="1"/>
  <c r="L12" i="6" s="1"/>
  <c r="L68" i="10" s="1"/>
  <c r="L70" i="10" s="1"/>
  <c r="N32" i="13"/>
  <c r="N82" i="10"/>
  <c r="N33" i="13" s="1"/>
  <c r="M12" i="8"/>
  <c r="M24" i="7" s="1"/>
  <c r="N24" i="7" s="1"/>
  <c r="M37" i="10"/>
  <c r="L12" i="5"/>
  <c r="L19" i="6" s="1"/>
  <c r="L19" i="10" s="1"/>
  <c r="L8" i="5"/>
  <c r="L20" i="6" s="1"/>
  <c r="L20" i="10" s="1"/>
  <c r="L11" i="5"/>
  <c r="L18" i="6" s="1"/>
  <c r="L18" i="10" s="1"/>
  <c r="L13" i="5"/>
  <c r="L23" i="6" s="1"/>
  <c r="L22" i="10" s="1"/>
  <c r="L7" i="5"/>
  <c r="D33" i="13"/>
  <c r="L23" i="5"/>
  <c r="M20" i="5"/>
  <c r="M22" i="5" s="1"/>
  <c r="K36" i="6"/>
  <c r="K23" i="10"/>
  <c r="L62" i="5"/>
  <c r="L63" i="5" s="1"/>
  <c r="M58" i="5" s="1"/>
  <c r="M60" i="5" s="1"/>
  <c r="K34" i="10"/>
  <c r="K29" i="5"/>
  <c r="J7" i="9"/>
  <c r="J11" i="8"/>
  <c r="J36" i="10"/>
  <c r="J39" i="10" s="1"/>
  <c r="K10" i="5"/>
  <c r="K24" i="6" s="1"/>
  <c r="K31" i="10" s="1"/>
  <c r="K39" i="10" s="1"/>
  <c r="K14" i="13" s="1"/>
  <c r="K15" i="6"/>
  <c r="K15" i="10" s="1"/>
  <c r="I19" i="7"/>
  <c r="I9" i="10" s="1"/>
  <c r="I8" i="13" s="1"/>
  <c r="J18" i="7"/>
  <c r="N37" i="10"/>
  <c r="N12" i="8"/>
  <c r="E77" i="10"/>
  <c r="E27" i="13"/>
  <c r="H55" i="5"/>
  <c r="I50" i="5" s="1"/>
  <c r="I52" i="5" s="1"/>
  <c r="M16" i="15" a="1"/>
  <c r="I27" i="13"/>
  <c r="M9" i="5"/>
  <c r="L22" i="6"/>
  <c r="K30" i="10"/>
  <c r="K21" i="10"/>
  <c r="K26" i="10" s="1"/>
  <c r="K41" i="10" s="1"/>
  <c r="K339" i="17"/>
  <c r="K340" i="17" s="1"/>
  <c r="K343" i="17" s="1"/>
  <c r="K344" i="17" s="1"/>
  <c r="K299" i="17"/>
  <c r="J369" i="17"/>
  <c r="J371" i="17" s="1"/>
  <c r="J355" i="17"/>
  <c r="J379" i="17"/>
  <c r="J460" i="17" s="1"/>
  <c r="J342" i="14"/>
  <c r="I367" i="14"/>
  <c r="H378" i="14"/>
  <c r="H459" i="14" s="1"/>
  <c r="H360" i="14"/>
  <c r="H373" i="14" s="1"/>
  <c r="J298" i="14"/>
  <c r="J297" i="14"/>
  <c r="I355" i="14"/>
  <c r="I369" i="14"/>
  <c r="M464" i="14"/>
  <c r="C422" i="14"/>
  <c r="C466" i="14" s="1"/>
  <c r="L10" i="10"/>
  <c r="K5" i="13"/>
  <c r="H9" i="9"/>
  <c r="I6" i="8"/>
  <c r="I42" i="6"/>
  <c r="I6" i="9" s="1"/>
  <c r="J64" i="10"/>
  <c r="J65" i="10" s="1"/>
  <c r="J71" i="10" s="1"/>
  <c r="J76" i="10" s="1"/>
  <c r="J27" i="6"/>
  <c r="J37" i="6" s="1"/>
  <c r="E11" i="9"/>
  <c r="F10" i="9"/>
  <c r="M63" i="5" l="1"/>
  <c r="N58" i="5" s="1"/>
  <c r="N60" i="5" s="1"/>
  <c r="M62" i="5"/>
  <c r="J14" i="13"/>
  <c r="J42" i="10"/>
  <c r="J11" i="13" s="1"/>
  <c r="J43" i="10"/>
  <c r="J13" i="13" s="1"/>
  <c r="N20" i="5"/>
  <c r="N22" i="5" s="1"/>
  <c r="N23" i="5" s="1"/>
  <c r="M23" i="5"/>
  <c r="L34" i="10"/>
  <c r="L29" i="5"/>
  <c r="M11" i="5"/>
  <c r="M18" i="6" s="1"/>
  <c r="M18" i="10" s="1"/>
  <c r="M13" i="5"/>
  <c r="M23" i="6" s="1"/>
  <c r="M22" i="10" s="1"/>
  <c r="M12" i="5"/>
  <c r="M19" i="6" s="1"/>
  <c r="M19" i="10" s="1"/>
  <c r="M8" i="5"/>
  <c r="M20" i="6" s="1"/>
  <c r="M20" i="10" s="1"/>
  <c r="M7" i="5"/>
  <c r="B82" i="10"/>
  <c r="L36" i="6"/>
  <c r="L23" i="10"/>
  <c r="B33" i="13"/>
  <c r="L10" i="5"/>
  <c r="L24" i="6" s="1"/>
  <c r="L15" i="6"/>
  <c r="L15" i="10" s="1"/>
  <c r="N40" i="5"/>
  <c r="N42" i="5" s="1"/>
  <c r="N44" i="5" s="1"/>
  <c r="M44" i="5"/>
  <c r="L11" i="8"/>
  <c r="L36" i="10"/>
  <c r="L7" i="9"/>
  <c r="J19" i="7"/>
  <c r="J9" i="10" s="1"/>
  <c r="J8" i="13" s="1"/>
  <c r="K18" i="7"/>
  <c r="I54" i="5"/>
  <c r="I65" i="5" s="1"/>
  <c r="I8" i="9" s="1"/>
  <c r="I55" i="5"/>
  <c r="J50" i="5" s="1"/>
  <c r="J52" i="5" s="1"/>
  <c r="N33" i="5"/>
  <c r="N35" i="5" s="1"/>
  <c r="N37" i="5" s="1"/>
  <c r="M37" i="5"/>
  <c r="K38" i="6"/>
  <c r="K47" i="10" s="1"/>
  <c r="K22" i="8"/>
  <c r="N14" i="5"/>
  <c r="N29" i="6" s="1"/>
  <c r="N6" i="6"/>
  <c r="N8" i="6" s="1"/>
  <c r="N10" i="6" s="1"/>
  <c r="N12" i="6" s="1"/>
  <c r="N68" i="10" s="1"/>
  <c r="N70" i="10" s="1"/>
  <c r="K26" i="6"/>
  <c r="K64" i="10" s="1"/>
  <c r="K65" i="10" s="1"/>
  <c r="K71" i="10" s="1"/>
  <c r="K76" i="10" s="1"/>
  <c r="E28" i="13"/>
  <c r="F77" i="10"/>
  <c r="N11" i="5"/>
  <c r="N18" i="6" s="1"/>
  <c r="N18" i="10" s="1"/>
  <c r="N12" i="5"/>
  <c r="N19" i="6" s="1"/>
  <c r="N19" i="10" s="1"/>
  <c r="N8" i="5"/>
  <c r="N20" i="6" s="1"/>
  <c r="N20" i="10" s="1"/>
  <c r="N13" i="5"/>
  <c r="N23" i="6" s="1"/>
  <c r="N22" i="10" s="1"/>
  <c r="N7" i="5"/>
  <c r="M14" i="5"/>
  <c r="M29" i="6" s="1"/>
  <c r="M6" i="6"/>
  <c r="M8" i="6" s="1"/>
  <c r="M10" i="6" s="1"/>
  <c r="M12" i="6" s="1"/>
  <c r="M68" i="10" s="1"/>
  <c r="M70" i="10" s="1"/>
  <c r="M16" i="15"/>
  <c r="M18" i="15"/>
  <c r="M20" i="15"/>
  <c r="M22" i="15"/>
  <c r="M24" i="15"/>
  <c r="M26" i="15"/>
  <c r="M28" i="15"/>
  <c r="M17" i="15"/>
  <c r="M19" i="15"/>
  <c r="M21" i="15"/>
  <c r="M23" i="15"/>
  <c r="M25" i="15"/>
  <c r="M27" i="15"/>
  <c r="M29" i="15"/>
  <c r="J27" i="13"/>
  <c r="L30" i="10"/>
  <c r="L21" i="10"/>
  <c r="N9" i="5"/>
  <c r="N22" i="6" s="1"/>
  <c r="M22" i="6"/>
  <c r="K42" i="10"/>
  <c r="K11" i="13" s="1"/>
  <c r="K43" i="10"/>
  <c r="K13" i="13" s="1"/>
  <c r="K367" i="17"/>
  <c r="L342" i="17"/>
  <c r="J360" i="17"/>
  <c r="J373" i="17" s="1"/>
  <c r="J378" i="17"/>
  <c r="J459" i="17" s="1"/>
  <c r="L297" i="17"/>
  <c r="L298" i="17"/>
  <c r="K300" i="17"/>
  <c r="I360" i="14"/>
  <c r="I378" i="14"/>
  <c r="I459" i="14" s="1"/>
  <c r="J339" i="14"/>
  <c r="J340" i="14" s="1"/>
  <c r="J343" i="14" s="1"/>
  <c r="J344" i="14" s="1"/>
  <c r="J299" i="14"/>
  <c r="I379" i="14"/>
  <c r="I460" i="14" s="1"/>
  <c r="I371" i="14"/>
  <c r="M10" i="10"/>
  <c r="L5" i="13"/>
  <c r="J6" i="8"/>
  <c r="J42" i="6"/>
  <c r="J6" i="9" s="1"/>
  <c r="I9" i="9"/>
  <c r="L26" i="6"/>
  <c r="L31" i="10"/>
  <c r="F11" i="9"/>
  <c r="G10" i="9"/>
  <c r="E7" i="8"/>
  <c r="E43" i="6"/>
  <c r="E44" i="6" s="1"/>
  <c r="E49" i="6" s="1"/>
  <c r="E12" i="9"/>
  <c r="L22" i="8" l="1"/>
  <c r="L38" i="6"/>
  <c r="L47" i="10" s="1"/>
  <c r="N10" i="5"/>
  <c r="N24" i="6" s="1"/>
  <c r="N15" i="6"/>
  <c r="N15" i="10" s="1"/>
  <c r="M46" i="5"/>
  <c r="M32" i="6" s="1"/>
  <c r="M34" i="10"/>
  <c r="M29" i="5"/>
  <c r="N46" i="5"/>
  <c r="N32" i="6" s="1"/>
  <c r="N34" i="10"/>
  <c r="N29" i="5"/>
  <c r="L39" i="10"/>
  <c r="L14" i="13" s="1"/>
  <c r="J54" i="5"/>
  <c r="J65" i="5" s="1"/>
  <c r="J8" i="9" s="1"/>
  <c r="J9" i="9" s="1"/>
  <c r="J55" i="5"/>
  <c r="K50" i="5" s="1"/>
  <c r="K52" i="5" s="1"/>
  <c r="K27" i="6"/>
  <c r="K37" i="6" s="1"/>
  <c r="N62" i="5"/>
  <c r="N63" i="5" s="1"/>
  <c r="N23" i="10"/>
  <c r="M36" i="6"/>
  <c r="M23" i="10"/>
  <c r="L26" i="10"/>
  <c r="L41" i="10" s="1"/>
  <c r="L18" i="7"/>
  <c r="K19" i="7"/>
  <c r="K9" i="10" s="1"/>
  <c r="K8" i="13" s="1"/>
  <c r="F28" i="13"/>
  <c r="G77" i="10"/>
  <c r="M15" i="6"/>
  <c r="M15" i="10" s="1"/>
  <c r="M10" i="5"/>
  <c r="M24" i="6" s="1"/>
  <c r="K27" i="13"/>
  <c r="M30" i="10"/>
  <c r="M21" i="10"/>
  <c r="M26" i="10" s="1"/>
  <c r="M41" i="10" s="1"/>
  <c r="N30" i="10"/>
  <c r="N21" i="10"/>
  <c r="N26" i="10" s="1"/>
  <c r="N41" i="10" s="1"/>
  <c r="L339" i="17"/>
  <c r="L340" i="17" s="1"/>
  <c r="L343" i="17" s="1"/>
  <c r="L344" i="17" s="1"/>
  <c r="L299" i="17"/>
  <c r="K369" i="17"/>
  <c r="K371" i="17" s="1"/>
  <c r="K355" i="17"/>
  <c r="K379" i="17"/>
  <c r="K460" i="17" s="1"/>
  <c r="K342" i="14"/>
  <c r="J367" i="14"/>
  <c r="I373" i="14"/>
  <c r="K297" i="14"/>
  <c r="K298" i="14"/>
  <c r="J300" i="14"/>
  <c r="N10" i="10"/>
  <c r="N5" i="13" s="1"/>
  <c r="M5" i="13"/>
  <c r="L64" i="10"/>
  <c r="L65" i="10" s="1"/>
  <c r="L71" i="10" s="1"/>
  <c r="L76" i="10" s="1"/>
  <c r="L27" i="6"/>
  <c r="L37" i="6" s="1"/>
  <c r="M26" i="6"/>
  <c r="M31" i="10"/>
  <c r="N26" i="6"/>
  <c r="N31" i="10"/>
  <c r="K6" i="8"/>
  <c r="K42" i="6"/>
  <c r="K6" i="9" s="1"/>
  <c r="E45" i="6"/>
  <c r="E48" i="6"/>
  <c r="H10" i="9"/>
  <c r="G11" i="9"/>
  <c r="E8" i="8"/>
  <c r="E13" i="8" s="1"/>
  <c r="E19" i="8" s="1"/>
  <c r="F7" i="8"/>
  <c r="F12" i="9"/>
  <c r="F43" i="6"/>
  <c r="F44" i="6" s="1"/>
  <c r="K55" i="5" l="1"/>
  <c r="L50" i="5" s="1"/>
  <c r="L52" i="5" s="1"/>
  <c r="K54" i="5"/>
  <c r="K65" i="5" s="1"/>
  <c r="K8" i="9" s="1"/>
  <c r="L19" i="7"/>
  <c r="L9" i="10" s="1"/>
  <c r="L8" i="13" s="1"/>
  <c r="N38" i="6"/>
  <c r="N47" i="10" s="1"/>
  <c r="N22" i="8"/>
  <c r="M38" i="6"/>
  <c r="M47" i="10" s="1"/>
  <c r="M22" i="8"/>
  <c r="N7" i="9"/>
  <c r="N11" i="8"/>
  <c r="N36" i="10"/>
  <c r="N39" i="10" s="1"/>
  <c r="G28" i="13"/>
  <c r="H77" i="10"/>
  <c r="N36" i="6"/>
  <c r="M7" i="9"/>
  <c r="M11" i="8"/>
  <c r="M18" i="7" s="1"/>
  <c r="M36" i="10"/>
  <c r="L43" i="10"/>
  <c r="L13" i="13" s="1"/>
  <c r="L42" i="10"/>
  <c r="L11" i="13" s="1"/>
  <c r="M39" i="10"/>
  <c r="M14" i="13" s="1"/>
  <c r="L27" i="13"/>
  <c r="E36" i="8"/>
  <c r="E37" i="8" s="1"/>
  <c r="E83" i="10"/>
  <c r="L367" i="17"/>
  <c r="M342" i="17"/>
  <c r="K378" i="17"/>
  <c r="K459" i="17" s="1"/>
  <c r="K360" i="17"/>
  <c r="K373" i="17" s="1"/>
  <c r="M297" i="17"/>
  <c r="M298" i="17"/>
  <c r="L300" i="17"/>
  <c r="J369" i="14"/>
  <c r="J355" i="14"/>
  <c r="J371" i="14"/>
  <c r="J379" i="14"/>
  <c r="J460" i="14" s="1"/>
  <c r="K339" i="14"/>
  <c r="K340" i="14" s="1"/>
  <c r="K343" i="14" s="1"/>
  <c r="K344" i="14" s="1"/>
  <c r="K299" i="14"/>
  <c r="N64" i="10"/>
  <c r="N65" i="10" s="1"/>
  <c r="N71" i="10" s="1"/>
  <c r="N76" i="10" s="1"/>
  <c r="N27" i="13" s="1"/>
  <c r="N27" i="6"/>
  <c r="N37" i="6" s="1"/>
  <c r="M64" i="10"/>
  <c r="M65" i="10" s="1"/>
  <c r="M71" i="10" s="1"/>
  <c r="M76" i="10" s="1"/>
  <c r="M27" i="6"/>
  <c r="M37" i="6" s="1"/>
  <c r="K9" i="9"/>
  <c r="L6" i="8"/>
  <c r="L42" i="6"/>
  <c r="L6" i="9" s="1"/>
  <c r="E50" i="6"/>
  <c r="F49" i="6" s="1"/>
  <c r="F45" i="6"/>
  <c r="F83" i="10" s="1"/>
  <c r="F8" i="8"/>
  <c r="F13" i="8" s="1"/>
  <c r="F19" i="8" s="1"/>
  <c r="I10" i="9"/>
  <c r="H11" i="9"/>
  <c r="E24" i="8"/>
  <c r="E46" i="10"/>
  <c r="E50" i="10" s="1"/>
  <c r="G43" i="6"/>
  <c r="G44" i="6" s="1"/>
  <c r="G7" i="8"/>
  <c r="G12" i="9"/>
  <c r="N43" i="10" l="1"/>
  <c r="N13" i="13" s="1"/>
  <c r="N42" i="10"/>
  <c r="N11" i="13" s="1"/>
  <c r="N14" i="13"/>
  <c r="N18" i="7"/>
  <c r="N19" i="7" s="1"/>
  <c r="N9" i="10" s="1"/>
  <c r="N8" i="13" s="1"/>
  <c r="M19" i="7"/>
  <c r="M9" i="10" s="1"/>
  <c r="M8" i="13" s="1"/>
  <c r="H28" i="13"/>
  <c r="B29" i="13" s="1"/>
  <c r="I77" i="10"/>
  <c r="M43" i="10"/>
  <c r="M13" i="13" s="1"/>
  <c r="M42" i="10"/>
  <c r="M11" i="13" s="1"/>
  <c r="L54" i="5"/>
  <c r="L65" i="5" s="1"/>
  <c r="L8" i="9" s="1"/>
  <c r="L9" i="9" s="1"/>
  <c r="L55" i="5"/>
  <c r="M50" i="5" s="1"/>
  <c r="M52" i="5" s="1"/>
  <c r="B78" i="10"/>
  <c r="F84" i="10"/>
  <c r="F35" i="13" s="1"/>
  <c r="F34" i="13"/>
  <c r="M27" i="13"/>
  <c r="E84" i="10"/>
  <c r="E34" i="13"/>
  <c r="L369" i="17"/>
  <c r="L371" i="17" s="1"/>
  <c r="L355" i="17"/>
  <c r="M339" i="17"/>
  <c r="M340" i="17" s="1"/>
  <c r="M343" i="17" s="1"/>
  <c r="M344" i="17" s="1"/>
  <c r="M367" i="17" s="1"/>
  <c r="M299" i="17"/>
  <c r="M300" i="17" s="1"/>
  <c r="L379" i="17"/>
  <c r="L460" i="17" s="1"/>
  <c r="L297" i="14"/>
  <c r="L298" i="14"/>
  <c r="K367" i="14"/>
  <c r="L342" i="14"/>
  <c r="J360" i="14"/>
  <c r="J373" i="14" s="1"/>
  <c r="J378" i="14"/>
  <c r="J459" i="14" s="1"/>
  <c r="K300" i="14"/>
  <c r="B17" i="13"/>
  <c r="E51" i="6"/>
  <c r="B73" i="10"/>
  <c r="M6" i="8"/>
  <c r="M42" i="6"/>
  <c r="M6" i="9" s="1"/>
  <c r="N6" i="8"/>
  <c r="N42" i="6"/>
  <c r="N6" i="9" s="1"/>
  <c r="F48" i="6"/>
  <c r="F36" i="8"/>
  <c r="F37" i="8" s="1"/>
  <c r="G45" i="6"/>
  <c r="G83" i="10" s="1"/>
  <c r="E30" i="8"/>
  <c r="E40" i="8" s="1"/>
  <c r="E41" i="8" s="1"/>
  <c r="J10" i="9"/>
  <c r="I11" i="9"/>
  <c r="F24" i="8"/>
  <c r="F30" i="8" s="1"/>
  <c r="F46" i="10"/>
  <c r="F50" i="10" s="1"/>
  <c r="F9" i="13" s="1"/>
  <c r="E25" i="7"/>
  <c r="E10" i="7"/>
  <c r="G8" i="8"/>
  <c r="G13" i="8" s="1"/>
  <c r="G19" i="8" s="1"/>
  <c r="E9" i="13"/>
  <c r="H43" i="6"/>
  <c r="H44" i="6" s="1"/>
  <c r="H7" i="8"/>
  <c r="H12" i="9"/>
  <c r="M54" i="5" l="1"/>
  <c r="M65" i="5" s="1"/>
  <c r="M8" i="9" s="1"/>
  <c r="M55" i="5"/>
  <c r="N50" i="5" s="1"/>
  <c r="N52" i="5" s="1"/>
  <c r="I28" i="13"/>
  <c r="J77" i="10"/>
  <c r="G84" i="10"/>
  <c r="G35" i="13" s="1"/>
  <c r="G34" i="13"/>
  <c r="E85" i="10"/>
  <c r="E35" i="13"/>
  <c r="M369" i="17"/>
  <c r="M371" i="17" s="1"/>
  <c r="M355" i="17"/>
  <c r="M379" i="17"/>
  <c r="M460" i="17" s="1"/>
  <c r="L378" i="17"/>
  <c r="L459" i="17" s="1"/>
  <c r="L360" i="17"/>
  <c r="L373" i="17" s="1"/>
  <c r="K369" i="14"/>
  <c r="K371" i="14" s="1"/>
  <c r="K355" i="14"/>
  <c r="L339" i="14"/>
  <c r="L340" i="14" s="1"/>
  <c r="L343" i="14" s="1"/>
  <c r="L344" i="14" s="1"/>
  <c r="L299" i="14"/>
  <c r="K379" i="14"/>
  <c r="K460" i="14" s="1"/>
  <c r="F40" i="8"/>
  <c r="M9" i="9"/>
  <c r="F50" i="6"/>
  <c r="G49" i="6" s="1"/>
  <c r="H8" i="8"/>
  <c r="H13" i="8" s="1"/>
  <c r="H19" i="8" s="1"/>
  <c r="G24" i="8"/>
  <c r="G30" i="8" s="1"/>
  <c r="G46" i="10"/>
  <c r="G50" i="10" s="1"/>
  <c r="K10" i="9"/>
  <c r="J11" i="9"/>
  <c r="F39" i="8"/>
  <c r="E23" i="7"/>
  <c r="H45" i="6"/>
  <c r="H83" i="10" s="1"/>
  <c r="E14" i="7"/>
  <c r="E7" i="10"/>
  <c r="E6" i="13" s="1"/>
  <c r="I43" i="6"/>
  <c r="I44" i="6" s="1"/>
  <c r="I7" i="8"/>
  <c r="I12" i="9"/>
  <c r="J28" i="13" l="1"/>
  <c r="K77" i="10"/>
  <c r="N54" i="5"/>
  <c r="N65" i="5" s="1"/>
  <c r="N8" i="9" s="1"/>
  <c r="N9" i="9" s="1"/>
  <c r="N55" i="5"/>
  <c r="H84" i="10"/>
  <c r="H35" i="13" s="1"/>
  <c r="H34" i="13"/>
  <c r="E36" i="13"/>
  <c r="F85" i="10"/>
  <c r="M378" i="17"/>
  <c r="M459" i="17" s="1"/>
  <c r="M360" i="17"/>
  <c r="M373" i="17" s="1"/>
  <c r="M297" i="14"/>
  <c r="M298" i="14"/>
  <c r="L300" i="14"/>
  <c r="L367" i="14"/>
  <c r="M342" i="14"/>
  <c r="K378" i="14"/>
  <c r="K459" i="14" s="1"/>
  <c r="K360" i="14"/>
  <c r="K373" i="14" s="1"/>
  <c r="F41" i="8"/>
  <c r="F23" i="7" s="1"/>
  <c r="G36" i="8"/>
  <c r="G37" i="8" s="1"/>
  <c r="G40" i="8" s="1"/>
  <c r="F51" i="6"/>
  <c r="G48" i="6"/>
  <c r="G50" i="6" s="1"/>
  <c r="H49" i="6" s="1"/>
  <c r="G39" i="8"/>
  <c r="I45" i="6"/>
  <c r="I83" i="10" s="1"/>
  <c r="E26" i="7"/>
  <c r="E28" i="7" s="1"/>
  <c r="E8" i="10"/>
  <c r="E7" i="13" s="1"/>
  <c r="J43" i="6"/>
  <c r="J44" i="6" s="1"/>
  <c r="J7" i="8"/>
  <c r="J12" i="9"/>
  <c r="H24" i="8"/>
  <c r="H30" i="8" s="1"/>
  <c r="H46" i="10"/>
  <c r="H50" i="10" s="1"/>
  <c r="H9" i="13" s="1"/>
  <c r="I8" i="8"/>
  <c r="I13" i="8" s="1"/>
  <c r="I19" i="8" s="1"/>
  <c r="L10" i="9"/>
  <c r="K11" i="9"/>
  <c r="G9" i="13"/>
  <c r="K28" i="13" l="1"/>
  <c r="L77" i="10"/>
  <c r="I84" i="10"/>
  <c r="I35" i="13" s="1"/>
  <c r="I34" i="13"/>
  <c r="F36" i="13"/>
  <c r="G85" i="10"/>
  <c r="L355" i="14"/>
  <c r="L369" i="14"/>
  <c r="L371" i="14" s="1"/>
  <c r="M339" i="14"/>
  <c r="M340" i="14" s="1"/>
  <c r="M343" i="14" s="1"/>
  <c r="M344" i="14" s="1"/>
  <c r="M367" i="14" s="1"/>
  <c r="M299" i="14"/>
  <c r="M300" i="14" s="1"/>
  <c r="L379" i="14"/>
  <c r="L460" i="14" s="1"/>
  <c r="H48" i="6"/>
  <c r="H50" i="6" s="1"/>
  <c r="I49" i="6" s="1"/>
  <c r="G41" i="8"/>
  <c r="F10" i="7"/>
  <c r="F25" i="7"/>
  <c r="F26" i="7" s="1"/>
  <c r="G51" i="6"/>
  <c r="K43" i="6"/>
  <c r="K44" i="6" s="1"/>
  <c r="K7" i="8"/>
  <c r="K12" i="9"/>
  <c r="I24" i="8"/>
  <c r="I30" i="8" s="1"/>
  <c r="I46" i="10"/>
  <c r="I50" i="10" s="1"/>
  <c r="I9" i="13" s="1"/>
  <c r="J45" i="6"/>
  <c r="J83" i="10" s="1"/>
  <c r="F8" i="10"/>
  <c r="F7" i="13" s="1"/>
  <c r="H36" i="8"/>
  <c r="M10" i="9"/>
  <c r="L11" i="9"/>
  <c r="J8" i="8"/>
  <c r="J13" i="8" s="1"/>
  <c r="J19" i="8" s="1"/>
  <c r="L28" i="13" l="1"/>
  <c r="M77" i="10"/>
  <c r="J84" i="10"/>
  <c r="J35" i="13" s="1"/>
  <c r="J34" i="13"/>
  <c r="G36" i="13"/>
  <c r="H85" i="10"/>
  <c r="M369" i="14"/>
  <c r="M355" i="14"/>
  <c r="M371" i="14"/>
  <c r="M379" i="14"/>
  <c r="M460" i="14" s="1"/>
  <c r="L360" i="14"/>
  <c r="L373" i="14" s="1"/>
  <c r="L378" i="14"/>
  <c r="L459" i="14" s="1"/>
  <c r="G23" i="7"/>
  <c r="G8" i="10" s="1"/>
  <c r="G7" i="13" s="1"/>
  <c r="H39" i="8"/>
  <c r="G25" i="7"/>
  <c r="G26" i="7" s="1"/>
  <c r="G10" i="7"/>
  <c r="F7" i="10"/>
  <c r="F6" i="13" s="1"/>
  <c r="F14" i="7"/>
  <c r="F28" i="7" s="1"/>
  <c r="L43" i="6"/>
  <c r="L44" i="6" s="1"/>
  <c r="L7" i="8"/>
  <c r="L12" i="9"/>
  <c r="I36" i="8"/>
  <c r="I37" i="8" s="1"/>
  <c r="I40" i="8" s="1"/>
  <c r="H51" i="6"/>
  <c r="I48" i="6"/>
  <c r="I50" i="6" s="1"/>
  <c r="J49" i="6" s="1"/>
  <c r="K8" i="8"/>
  <c r="K13" i="8" s="1"/>
  <c r="K19" i="8" s="1"/>
  <c r="J24" i="8"/>
  <c r="J46" i="10"/>
  <c r="J50" i="10" s="1"/>
  <c r="N10" i="9"/>
  <c r="N11" i="9" s="1"/>
  <c r="M11" i="9"/>
  <c r="H37" i="8"/>
  <c r="H40" i="8" s="1"/>
  <c r="H41" i="8" s="1"/>
  <c r="K45" i="6"/>
  <c r="K83" i="10" s="1"/>
  <c r="M28" i="13" l="1"/>
  <c r="N77" i="10"/>
  <c r="N28" i="13" s="1"/>
  <c r="K84" i="10"/>
  <c r="K35" i="13" s="1"/>
  <c r="K34" i="13"/>
  <c r="H36" i="13"/>
  <c r="I85" i="10"/>
  <c r="M360" i="14"/>
  <c r="M373" i="14" s="1"/>
  <c r="M378" i="14"/>
  <c r="M459" i="14" s="1"/>
  <c r="J36" i="8"/>
  <c r="J37" i="8" s="1"/>
  <c r="G7" i="10"/>
  <c r="G6" i="13" s="1"/>
  <c r="G14" i="7"/>
  <c r="G28" i="7" s="1"/>
  <c r="M43" i="6"/>
  <c r="M44" i="6" s="1"/>
  <c r="M7" i="8"/>
  <c r="M12" i="9"/>
  <c r="J9" i="13"/>
  <c r="K24" i="8"/>
  <c r="K30" i="8" s="1"/>
  <c r="K46" i="10"/>
  <c r="K50" i="10" s="1"/>
  <c r="K9" i="13" s="1"/>
  <c r="L8" i="8"/>
  <c r="L13" i="8" s="1"/>
  <c r="L19" i="8" s="1"/>
  <c r="I39" i="8"/>
  <c r="H23" i="7"/>
  <c r="N43" i="6"/>
  <c r="N44" i="6" s="1"/>
  <c r="N7" i="8"/>
  <c r="N12" i="9"/>
  <c r="J30" i="8"/>
  <c r="H10" i="7"/>
  <c r="I51" i="6"/>
  <c r="H25" i="7"/>
  <c r="L45" i="6"/>
  <c r="L83" i="10" s="1"/>
  <c r="J48" i="6"/>
  <c r="J50" i="6" s="1"/>
  <c r="K49" i="6" s="1"/>
  <c r="I36" i="13" l="1"/>
  <c r="J85" i="10"/>
  <c r="L84" i="10"/>
  <c r="L35" i="13" s="1"/>
  <c r="L34" i="13"/>
  <c r="J40" i="8"/>
  <c r="I10" i="7"/>
  <c r="I25" i="7"/>
  <c r="J51" i="6"/>
  <c r="N45" i="6"/>
  <c r="N83" i="10" s="1"/>
  <c r="L24" i="8"/>
  <c r="L30" i="8" s="1"/>
  <c r="L46" i="10"/>
  <c r="L50" i="10" s="1"/>
  <c r="L9" i="13" s="1"/>
  <c r="M8" i="8"/>
  <c r="M13" i="8" s="1"/>
  <c r="M19" i="8" s="1"/>
  <c r="K36" i="8"/>
  <c r="K48" i="6"/>
  <c r="H14" i="7"/>
  <c r="H7" i="10"/>
  <c r="H6" i="13" s="1"/>
  <c r="N8" i="8"/>
  <c r="N13" i="8" s="1"/>
  <c r="N19" i="8" s="1"/>
  <c r="H8" i="10"/>
  <c r="H7" i="13" s="1"/>
  <c r="H26" i="7"/>
  <c r="M45" i="6"/>
  <c r="M83" i="10" s="1"/>
  <c r="I41" i="8"/>
  <c r="M84" i="10" l="1"/>
  <c r="M34" i="13"/>
  <c r="N84" i="10"/>
  <c r="N35" i="13" s="1"/>
  <c r="N34" i="13"/>
  <c r="J36" i="13"/>
  <c r="K85" i="10"/>
  <c r="K50" i="6"/>
  <c r="L49" i="6" s="1"/>
  <c r="L36" i="8" s="1"/>
  <c r="J39" i="8"/>
  <c r="I23" i="7"/>
  <c r="N24" i="8"/>
  <c r="N46" i="10"/>
  <c r="N50" i="10" s="1"/>
  <c r="K37" i="8"/>
  <c r="K40" i="8" s="1"/>
  <c r="M24" i="8"/>
  <c r="M46" i="10"/>
  <c r="M50" i="10" s="1"/>
  <c r="M9" i="13" s="1"/>
  <c r="J10" i="7"/>
  <c r="J25" i="7"/>
  <c r="I14" i="7"/>
  <c r="I7" i="10"/>
  <c r="I6" i="13" s="1"/>
  <c r="H28" i="7"/>
  <c r="M35" i="13" l="1"/>
  <c r="K36" i="13"/>
  <c r="B37" i="13" s="1"/>
  <c r="L85" i="10"/>
  <c r="L36" i="13" s="1"/>
  <c r="B86" i="10"/>
  <c r="K51" i="6"/>
  <c r="L48" i="6"/>
  <c r="L50" i="6" s="1"/>
  <c r="M49" i="6" s="1"/>
  <c r="K10" i="7"/>
  <c r="K25" i="7"/>
  <c r="N9" i="13"/>
  <c r="B16" i="13" s="1"/>
  <c r="B51" i="10"/>
  <c r="I26" i="7"/>
  <c r="I28" i="7" s="1"/>
  <c r="I8" i="10"/>
  <c r="I7" i="13" s="1"/>
  <c r="J14" i="7"/>
  <c r="J7" i="10"/>
  <c r="J6" i="13" s="1"/>
  <c r="M30" i="8"/>
  <c r="N30" i="8"/>
  <c r="J41" i="8"/>
  <c r="L37" i="8"/>
  <c r="L40" i="8" s="1"/>
  <c r="M85" i="10" l="1"/>
  <c r="L51" i="6"/>
  <c r="L10" i="7" s="1"/>
  <c r="M36" i="8"/>
  <c r="M37" i="8" s="1"/>
  <c r="M40" i="8" s="1"/>
  <c r="M48" i="6"/>
  <c r="M50" i="6" s="1"/>
  <c r="N49" i="6" s="1"/>
  <c r="K39" i="8"/>
  <c r="J23" i="7"/>
  <c r="K14" i="7"/>
  <c r="K7" i="10"/>
  <c r="K6" i="13" s="1"/>
  <c r="M36" i="13" l="1"/>
  <c r="N85" i="10"/>
  <c r="N36" i="13" s="1"/>
  <c r="L25" i="7"/>
  <c r="N36" i="8"/>
  <c r="N48" i="6"/>
  <c r="J8" i="10"/>
  <c r="J7" i="13" s="1"/>
  <c r="J26" i="7"/>
  <c r="J28" i="7" s="1"/>
  <c r="L14" i="7"/>
  <c r="L7" i="10"/>
  <c r="L6" i="13" s="1"/>
  <c r="K41" i="8"/>
  <c r="M51" i="6"/>
  <c r="N50" i="6" l="1"/>
  <c r="N51" i="6" s="1"/>
  <c r="M10" i="7"/>
  <c r="M25" i="7"/>
  <c r="K23" i="7"/>
  <c r="L39" i="8"/>
  <c r="N37" i="8"/>
  <c r="N40" i="8" s="1"/>
  <c r="K26" i="7" l="1"/>
  <c r="K28" i="7" s="1"/>
  <c r="K8" i="10"/>
  <c r="K7" i="13" s="1"/>
  <c r="L41" i="8"/>
  <c r="N10" i="7"/>
  <c r="N25" i="7"/>
  <c r="M14" i="7"/>
  <c r="M7" i="10"/>
  <c r="M6" i="13" s="1"/>
  <c r="N14" i="7" l="1"/>
  <c r="N7" i="10"/>
  <c r="N6" i="13" s="1"/>
  <c r="M39" i="8"/>
  <c r="L23" i="7"/>
  <c r="L8" i="10" l="1"/>
  <c r="L7" i="13" s="1"/>
  <c r="L26" i="7"/>
  <c r="L28" i="7" s="1"/>
  <c r="M41" i="8"/>
  <c r="M23" i="7" l="1"/>
  <c r="N39" i="8"/>
  <c r="N41" i="8" s="1"/>
  <c r="N23" i="7" l="1"/>
  <c r="M26" i="7"/>
  <c r="M28" i="7" s="1"/>
  <c r="M8" i="10"/>
  <c r="M7" i="13" s="1"/>
  <c r="N8" i="10" l="1"/>
  <c r="N7" i="13" s="1"/>
  <c r="N26" i="7"/>
  <c r="N28" i="7" s="1"/>
</calcChain>
</file>

<file path=xl/sharedStrings.xml><?xml version="1.0" encoding="utf-8"?>
<sst xmlns="http://schemas.openxmlformats.org/spreadsheetml/2006/main" count="1148" uniqueCount="440">
  <si>
    <t>Equity</t>
  </si>
  <si>
    <t xml:space="preserve">Capacity utilisation   </t>
  </si>
  <si>
    <t>Repairs and Maintenance</t>
  </si>
  <si>
    <t>All Numbers in INR Million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</si>
  <si>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</si>
  <si>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</si>
  <si>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</si>
  <si>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</si>
  <si>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</si>
  <si>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</si>
  <si>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</si>
  <si>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</si>
  <si>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Year-9</t>
  </si>
  <si>
    <t>Year-10</t>
  </si>
  <si>
    <t>Dates - Annual</t>
  </si>
  <si>
    <t>Year</t>
  </si>
  <si>
    <t>Debt Opening</t>
  </si>
  <si>
    <t>Closing</t>
  </si>
  <si>
    <t>Interest Expense</t>
  </si>
  <si>
    <t>Depreciation Expense</t>
  </si>
  <si>
    <t>Depreciation</t>
  </si>
  <si>
    <t>Sales</t>
  </si>
  <si>
    <t>Gross Profit</t>
  </si>
  <si>
    <t>PBT</t>
  </si>
  <si>
    <t>Add: SLM Depreciation</t>
  </si>
  <si>
    <t>Less: WDV Depreciation</t>
  </si>
  <si>
    <t>Total Assets</t>
  </si>
  <si>
    <t>Checksum</t>
  </si>
  <si>
    <t>Internal Rate of Return</t>
  </si>
  <si>
    <t>IRR</t>
  </si>
  <si>
    <t>Template</t>
  </si>
  <si>
    <t>Income Statement</t>
  </si>
  <si>
    <t>Debt service coverage ratio</t>
  </si>
  <si>
    <t>Interest+principal is the debt. DSR is the ratio of available cash to payable (inflow/outflow))</t>
  </si>
  <si>
    <t>Where debt is involved, DSR becomes decision criteria and for equity IRR becomes decision criteria</t>
  </si>
  <si>
    <t>Project cost</t>
  </si>
  <si>
    <t>Particulars</t>
  </si>
  <si>
    <t>Land</t>
  </si>
  <si>
    <t>Building</t>
  </si>
  <si>
    <t>Plant &amp; Machinery</t>
  </si>
  <si>
    <t>Margin money for working capital</t>
  </si>
  <si>
    <t>Total</t>
  </si>
  <si>
    <t>* Interest capitalized during const.period</t>
  </si>
  <si>
    <t>Preliminary &amp; Preoperative exp*</t>
  </si>
  <si>
    <t>Means of finance</t>
  </si>
  <si>
    <t>Source</t>
  </si>
  <si>
    <t>Amount (Millions)</t>
  </si>
  <si>
    <t>Promoters</t>
  </si>
  <si>
    <t>Public</t>
  </si>
  <si>
    <t>Term Loan</t>
  </si>
  <si>
    <t>Government incentive</t>
  </si>
  <si>
    <t>Assumptions Underlying Profitability Estimates</t>
  </si>
  <si>
    <t>Number of operating days in one year</t>
  </si>
  <si>
    <t>Number of shifts per day</t>
  </si>
  <si>
    <t>Data</t>
  </si>
  <si>
    <t>Raw material cost</t>
  </si>
  <si>
    <t>Power consumption</t>
  </si>
  <si>
    <t>Salaries, wages &amp; fringe benefits</t>
  </si>
  <si>
    <t>Salaries &amp; wages (first year)</t>
  </si>
  <si>
    <t>Fringe benefits</t>
  </si>
  <si>
    <t>Increase every year (%)</t>
  </si>
  <si>
    <t>Capacity used</t>
  </si>
  <si>
    <t>Trading sales (mill)</t>
  </si>
  <si>
    <t>Other income (operational)</t>
  </si>
  <si>
    <t>Excise duty (mill)</t>
  </si>
  <si>
    <t>Outside Purchase</t>
  </si>
  <si>
    <t>Purchase of goods for resale</t>
  </si>
  <si>
    <t>Consumable stores</t>
  </si>
  <si>
    <t xml:space="preserve">Repairs &amp; maintenance(included in factory OH) </t>
  </si>
  <si>
    <t>Research &amp; devep. expenses</t>
  </si>
  <si>
    <t>Other operating expenses</t>
  </si>
  <si>
    <t>Capitalized expenses</t>
  </si>
  <si>
    <t>Interest income</t>
  </si>
  <si>
    <t>Lease rentals</t>
  </si>
  <si>
    <t>Dividends</t>
  </si>
  <si>
    <t>Preference</t>
  </si>
  <si>
    <t>Addition to buildings</t>
  </si>
  <si>
    <t>Normal capex for machinery (mill)</t>
  </si>
  <si>
    <t>Level of current assets (Millions)</t>
  </si>
  <si>
    <t>Work in progress (Millions)</t>
  </si>
  <si>
    <t>Level of current liabilities (Millions)</t>
  </si>
  <si>
    <t>Bank borrowing for WC</t>
  </si>
  <si>
    <t>Interest calculation</t>
  </si>
  <si>
    <t>Term loan</t>
  </si>
  <si>
    <t>Principal repayment during year</t>
  </si>
  <si>
    <t>Repayment schedule</t>
  </si>
  <si>
    <t>Moratorium(years)</t>
  </si>
  <si>
    <t>Total number of installments</t>
  </si>
  <si>
    <t>Number of installments in one year</t>
  </si>
  <si>
    <t>Income tax(% of taxable profit of year)</t>
  </si>
  <si>
    <t>Admin overheads</t>
  </si>
  <si>
    <t>Interest rates p.a.</t>
  </si>
  <si>
    <t>Working capital</t>
  </si>
  <si>
    <t>%</t>
  </si>
  <si>
    <t>Depreciation (SLM)</t>
  </si>
  <si>
    <t>Number of shifts</t>
  </si>
  <si>
    <t>Building (%)</t>
  </si>
  <si>
    <t>Plant &amp; machinery (%)</t>
  </si>
  <si>
    <t>Depreciation (WDV)-for Income Tax</t>
  </si>
  <si>
    <t>Raw materials</t>
  </si>
  <si>
    <t>Cost of power</t>
  </si>
  <si>
    <t>Salaries &amp; wages</t>
  </si>
  <si>
    <t>Misc. factory overheads</t>
  </si>
  <si>
    <t xml:space="preserve">Misc. Factory Overheads (mill) </t>
  </si>
  <si>
    <t>Stores &amp; Spares (per tonne)</t>
  </si>
  <si>
    <t>Packing expenses per tonne</t>
  </si>
  <si>
    <t>Freight charges per tonne</t>
  </si>
  <si>
    <t>Dearlers' Commission (per tonne)</t>
  </si>
  <si>
    <t>Other cost</t>
  </si>
  <si>
    <t>Amount</t>
  </si>
  <si>
    <t>Preliminary expenses written off (mill p.a.)</t>
  </si>
  <si>
    <t>Stores &amp; Spares</t>
  </si>
  <si>
    <t>Freight charges</t>
  </si>
  <si>
    <t>Royalty</t>
  </si>
  <si>
    <t>Administrative overheads</t>
  </si>
  <si>
    <t>Royalty (% of sales) for first 5 years</t>
  </si>
  <si>
    <t>Royalty for number of years</t>
  </si>
  <si>
    <t>Preliminary expenses written off</t>
  </si>
  <si>
    <t>Working capital borrowings</t>
  </si>
  <si>
    <t>Amount of WC borrowings</t>
  </si>
  <si>
    <t>Interest on WC borrowings</t>
  </si>
  <si>
    <t>Total Interest</t>
  </si>
  <si>
    <t>Depreciation Schedule - SLM Depreciation</t>
  </si>
  <si>
    <t>Opening value</t>
  </si>
  <si>
    <t>Addition during the year</t>
  </si>
  <si>
    <t>Closing value</t>
  </si>
  <si>
    <t>Rate of depreciation</t>
  </si>
  <si>
    <t>Depreciation Schedule - WDV Depreciation</t>
  </si>
  <si>
    <t>Date of commercial Production</t>
  </si>
  <si>
    <t>Total value</t>
  </si>
  <si>
    <t>Total Depreciation - WDV</t>
  </si>
  <si>
    <t>Total depreciation  -SLM</t>
  </si>
  <si>
    <t>Excise duty</t>
  </si>
  <si>
    <t>Net Sales</t>
  </si>
  <si>
    <t>Trading sales</t>
  </si>
  <si>
    <t>Total Net Sales</t>
  </si>
  <si>
    <t>Other Income(Operatonal)</t>
  </si>
  <si>
    <t>Total operational income</t>
  </si>
  <si>
    <t>Expenses</t>
  </si>
  <si>
    <t>Raw materials consumed</t>
  </si>
  <si>
    <t>Packaging expenses</t>
  </si>
  <si>
    <t>Power,Fuel &amp; Water</t>
  </si>
  <si>
    <t>Salaries and Wages</t>
  </si>
  <si>
    <t>Factory Overheads</t>
  </si>
  <si>
    <t>(Increase)/decrease in WIP and Finished Goods</t>
  </si>
  <si>
    <t>Cost of goods sold</t>
  </si>
  <si>
    <t>Research &amp; Development exp.</t>
  </si>
  <si>
    <t>Prel. Exp written off</t>
  </si>
  <si>
    <t>Less: Capitalized expenses</t>
  </si>
  <si>
    <t>Total operating expenses</t>
  </si>
  <si>
    <t>Operating profit</t>
  </si>
  <si>
    <t>Interest expenses</t>
  </si>
  <si>
    <t>Non-operating income</t>
  </si>
  <si>
    <t>Profit Before Tax</t>
  </si>
  <si>
    <t>Taxation</t>
  </si>
  <si>
    <t>Net Profit/Loss</t>
  </si>
  <si>
    <t>Gross cash accruals</t>
  </si>
  <si>
    <t>Dividend</t>
  </si>
  <si>
    <t>Retained profit</t>
  </si>
  <si>
    <t>Accumulated Retained Profit</t>
  </si>
  <si>
    <t>Revised PBT</t>
  </si>
  <si>
    <t>Cumulative profit</t>
  </si>
  <si>
    <t>Income tax</t>
  </si>
  <si>
    <t>Effective Income Tax</t>
  </si>
  <si>
    <t>Operating Profit (A)</t>
  </si>
  <si>
    <t xml:space="preserve">Less: Tax  </t>
  </si>
  <si>
    <t>Operating Profit after Tax (B)</t>
  </si>
  <si>
    <t>Add: Non Cash Items</t>
  </si>
  <si>
    <t xml:space="preserve">       Depreciation</t>
  </si>
  <si>
    <t xml:space="preserve">       Preliminary Expenses</t>
  </si>
  <si>
    <t>Changes in working capital</t>
  </si>
  <si>
    <t>(Increase)/decrease in C.A.</t>
  </si>
  <si>
    <t>Increase/(decrease) in bank borrow.for WC</t>
  </si>
  <si>
    <t>Increase/(decrease) in other C.L.</t>
  </si>
  <si>
    <t>Gross Operating CFs ( C )</t>
  </si>
  <si>
    <t>Net Operating CFs (D)</t>
  </si>
  <si>
    <t>Less:Current Portion of LT Debt</t>
  </si>
  <si>
    <t>Less:Interest expenses</t>
  </si>
  <si>
    <t>Less:Lease rentals</t>
  </si>
  <si>
    <t>Net Operating CFs after financial payments (E)</t>
  </si>
  <si>
    <t>CAPEX</t>
  </si>
  <si>
    <t xml:space="preserve">Preliminary Expenses </t>
  </si>
  <si>
    <t>Investing CFs (F)</t>
  </si>
  <si>
    <t>Cash Before Financing (G)</t>
  </si>
  <si>
    <t>Equity capital raised</t>
  </si>
  <si>
    <t>Subsidy</t>
  </si>
  <si>
    <t xml:space="preserve">      Dividends paid</t>
  </si>
  <si>
    <t>Total Financing CFs (H)</t>
  </si>
  <si>
    <t xml:space="preserve">Preference capital raised </t>
  </si>
  <si>
    <t xml:space="preserve">Debt Raised </t>
  </si>
  <si>
    <t xml:space="preserve">Opening Balance of Cash </t>
  </si>
  <si>
    <t>Surplus/ Deficit</t>
  </si>
  <si>
    <t xml:space="preserve">Closing Balance of Cash </t>
  </si>
  <si>
    <t xml:space="preserve">Liabilities </t>
  </si>
  <si>
    <t>Share Capital</t>
  </si>
  <si>
    <t>Subsidies</t>
  </si>
  <si>
    <t>Retained Earnings</t>
  </si>
  <si>
    <t xml:space="preserve">Long Term Loans </t>
  </si>
  <si>
    <t>Loans from Banks for W.C</t>
  </si>
  <si>
    <t>Other current liabilities</t>
  </si>
  <si>
    <t>Total Liabilities</t>
  </si>
  <si>
    <t>Assets</t>
  </si>
  <si>
    <t>Gross Fixed Assets</t>
  </si>
  <si>
    <t>Less: Accumulated Depreciation</t>
  </si>
  <si>
    <t>Net Fixed Assets</t>
  </si>
  <si>
    <t>Current Assets</t>
  </si>
  <si>
    <t xml:space="preserve">Current Assets </t>
  </si>
  <si>
    <t xml:space="preserve">Cash &amp; Bank balance </t>
  </si>
  <si>
    <t>Preliminary Expenses</t>
  </si>
  <si>
    <t xml:space="preserve">Accumulated loss </t>
  </si>
  <si>
    <t>Debt to Equity ratio</t>
  </si>
  <si>
    <t>Current ratio</t>
  </si>
  <si>
    <t>Asset coverage ratio (%)</t>
  </si>
  <si>
    <t>Promoters contribution (%)</t>
  </si>
  <si>
    <t>Financial ratios</t>
  </si>
  <si>
    <t>Break-even point</t>
  </si>
  <si>
    <t>Break-even point calculation</t>
  </si>
  <si>
    <t>Variable cost</t>
  </si>
  <si>
    <t>Interest on WC</t>
  </si>
  <si>
    <t>Total Variable cost</t>
  </si>
  <si>
    <t>Fixed Cost</t>
  </si>
  <si>
    <t>Interest on term loans</t>
  </si>
  <si>
    <t>Total Fixed Cost</t>
  </si>
  <si>
    <t>Contribution</t>
  </si>
  <si>
    <t>Debt service ratio</t>
  </si>
  <si>
    <t>Net Operating CF</t>
  </si>
  <si>
    <t>Interest</t>
  </si>
  <si>
    <t>CPLTD</t>
  </si>
  <si>
    <t xml:space="preserve">Debt Service Ratio </t>
  </si>
  <si>
    <t>Avg. Debt Service Ratio</t>
  </si>
  <si>
    <t>Salvage value</t>
  </si>
  <si>
    <t>Percentage</t>
  </si>
  <si>
    <t>Plant &amp; machinery</t>
  </si>
  <si>
    <t>Working  capital</t>
  </si>
  <si>
    <t>IRR calculation</t>
  </si>
  <si>
    <t>Total salvage value</t>
  </si>
  <si>
    <t>Cash outflows</t>
  </si>
  <si>
    <t xml:space="preserve">Capital cost(excl.interest during construction) </t>
  </si>
  <si>
    <t>Net working capital</t>
  </si>
  <si>
    <t>Operational cost</t>
  </si>
  <si>
    <t>Total cash outflows</t>
  </si>
  <si>
    <t>Cash inflows</t>
  </si>
  <si>
    <t>Net cashflow</t>
  </si>
  <si>
    <t>Total Cash inflows</t>
  </si>
  <si>
    <t>Internal rate of return</t>
  </si>
  <si>
    <t>Promoters' Contribution(%)</t>
  </si>
  <si>
    <t>Leverage Ratio</t>
  </si>
  <si>
    <t>Current Ratio</t>
  </si>
  <si>
    <t>Asset Coverage Ratio(%)</t>
  </si>
  <si>
    <t>BEP(% capacity utilization)</t>
  </si>
  <si>
    <t>Debt Service Coverage</t>
  </si>
  <si>
    <t>BEP for 4th year</t>
  </si>
  <si>
    <t>Average Debt Service Coverage ratio</t>
  </si>
  <si>
    <t>Installed Capacity CKM/day)</t>
  </si>
  <si>
    <t>CKM per annum</t>
  </si>
  <si>
    <t>Copper</t>
  </si>
  <si>
    <t>Petroleum Jelly</t>
  </si>
  <si>
    <t>Poly AI Tape</t>
  </si>
  <si>
    <t>Polyethylene</t>
  </si>
  <si>
    <t>Steel Tape</t>
  </si>
  <si>
    <t>Cotton Tape</t>
  </si>
  <si>
    <t>Wrapping Tape</t>
  </si>
  <si>
    <t>Polyester Tape</t>
  </si>
  <si>
    <t>Consumption of power per CKM</t>
  </si>
  <si>
    <t>Net sales price per CKM</t>
  </si>
  <si>
    <t>Production capacity (CKM per annum)</t>
  </si>
  <si>
    <t>Wires produced (CKM per annum)</t>
  </si>
  <si>
    <t>Manufacturing sales (Millions)</t>
  </si>
  <si>
    <t>Wire produced (CKM per annum)</t>
  </si>
  <si>
    <t>Total raw material cost per CKM</t>
  </si>
  <si>
    <t>Cost per CKM</t>
  </si>
  <si>
    <t>Selling expenses @ 2% of sales</t>
  </si>
  <si>
    <t>Amount per CKM</t>
  </si>
  <si>
    <t>Cost/MT</t>
  </si>
  <si>
    <t>WACC</t>
  </si>
  <si>
    <t>Rate</t>
  </si>
  <si>
    <t>Long term loan</t>
  </si>
  <si>
    <t>Short term loan (Working capital)</t>
  </si>
  <si>
    <t>IRR Sensitivity with Raw material cost and Initial sales price/CKM</t>
  </si>
  <si>
    <t>ABC Cement Ltd.</t>
  </si>
  <si>
    <t>Data Section</t>
  </si>
  <si>
    <t>Project Cost</t>
  </si>
  <si>
    <t>( Mill.)</t>
  </si>
  <si>
    <t>Means of Finance</t>
  </si>
  <si>
    <t>(Mill.)</t>
  </si>
  <si>
    <t xml:space="preserve"> Share Capital</t>
  </si>
  <si>
    <t xml:space="preserve">          Promoters</t>
  </si>
  <si>
    <t xml:space="preserve">          Public</t>
  </si>
  <si>
    <t>Total equity capital</t>
  </si>
  <si>
    <t>Term loans</t>
  </si>
  <si>
    <t>Date of commercail Production</t>
  </si>
  <si>
    <t>Installed Capacity</t>
  </si>
  <si>
    <t>Product Mix</t>
  </si>
  <si>
    <t>Raw material contents &amp; costs per MT</t>
  </si>
  <si>
    <t>Contents(MT)</t>
  </si>
  <si>
    <t>Cost per MT</t>
  </si>
  <si>
    <t>Petroleum jelly</t>
  </si>
  <si>
    <t>Total raw material cost per tonne</t>
  </si>
  <si>
    <t>Net sales price per tonne</t>
  </si>
  <si>
    <t>Cost of power per Unit</t>
  </si>
  <si>
    <t>Consumption of power per tonne (units)</t>
  </si>
  <si>
    <t>Cost of power per CKM</t>
  </si>
  <si>
    <t xml:space="preserve">Salaries &amp; wages (first year) -mill </t>
  </si>
  <si>
    <t xml:space="preserve">Fringe benefits </t>
  </si>
  <si>
    <t>Increase every year(%)</t>
  </si>
  <si>
    <t>Misc. Factory Overheads (% of cost of materials)</t>
  </si>
  <si>
    <t>Packing expenses per CKM</t>
  </si>
  <si>
    <t>Dearlers' Commission (2% of sales)</t>
  </si>
  <si>
    <t>Admn. Overheads (mill)</t>
  </si>
  <si>
    <t>Interest rates (% p.a.)</t>
  </si>
  <si>
    <t>Other Income( non-operational)</t>
  </si>
  <si>
    <t>Normal capital expenditure for machinery (mill)</t>
  </si>
  <si>
    <t>Level of current assets (mill.)</t>
  </si>
  <si>
    <t>Work in process(mill)</t>
  </si>
  <si>
    <t>(included in current assets)</t>
  </si>
  <si>
    <t>Level of current liabilities</t>
  </si>
  <si>
    <t>Calculations Section</t>
  </si>
  <si>
    <t>Production (CKM)</t>
  </si>
  <si>
    <t>Manufacturing sales (mill)</t>
  </si>
  <si>
    <t>Cost of raw materials</t>
  </si>
  <si>
    <t>Packing expenses</t>
  </si>
  <si>
    <t>Selling expenses</t>
  </si>
  <si>
    <t>Interest Calculations</t>
  </si>
  <si>
    <t>Term Loans</t>
  </si>
  <si>
    <t>Opening balance</t>
  </si>
  <si>
    <t>Repayment during the year</t>
  </si>
  <si>
    <t>Closing balance</t>
  </si>
  <si>
    <t xml:space="preserve">Interest </t>
  </si>
  <si>
    <t>Total interest</t>
  </si>
  <si>
    <t>Depreciation Calculations</t>
  </si>
  <si>
    <t>Straight Line Method (SLM)</t>
  </si>
  <si>
    <t>Opening Value</t>
  </si>
  <si>
    <t>Depreciation on building</t>
  </si>
  <si>
    <t>Depreciation on P&amp;M</t>
  </si>
  <si>
    <t>Total depreciation (SLM)</t>
  </si>
  <si>
    <t>Written Down Value Method (WDV)</t>
  </si>
  <si>
    <t>Depreciated value</t>
  </si>
  <si>
    <t>Depreciation on P &amp; M</t>
  </si>
  <si>
    <t>Total depreciation (WDV)</t>
  </si>
  <si>
    <t>Income tax Calculations</t>
  </si>
  <si>
    <t>Profit before tax</t>
  </si>
  <si>
    <t>add: Dep(SLM)</t>
  </si>
  <si>
    <t>deduct: Dep(WDV)</t>
  </si>
  <si>
    <t>Output</t>
  </si>
  <si>
    <t>Capacity utilization %</t>
  </si>
  <si>
    <t>Manufacturing sales</t>
  </si>
  <si>
    <t>Manufacturing Net Sales</t>
  </si>
  <si>
    <t>Total net sales</t>
  </si>
  <si>
    <t>Gross profit</t>
  </si>
  <si>
    <t>Net profit/loss</t>
  </si>
  <si>
    <t>Dividend - pref</t>
  </si>
  <si>
    <t>Dividend - Equity</t>
  </si>
  <si>
    <t>Cash Flow Statement (Indirect Method)</t>
  </si>
  <si>
    <t xml:space="preserve">Operating Year </t>
  </si>
  <si>
    <t>Gross Operating CFs ©</t>
  </si>
  <si>
    <t xml:space="preserve">      Preference capital raised </t>
  </si>
  <si>
    <t xml:space="preserve">      Debt Raised </t>
  </si>
  <si>
    <t xml:space="preserve">Balance Sheet </t>
  </si>
  <si>
    <t xml:space="preserve">Share Capital </t>
  </si>
  <si>
    <t xml:space="preserve"> Subsidies </t>
  </si>
  <si>
    <t xml:space="preserve">Total Liabilities </t>
  </si>
  <si>
    <t xml:space="preserve">Assets </t>
  </si>
  <si>
    <t xml:space="preserve">Gross F.A. </t>
  </si>
  <si>
    <t>Less acumulated dep:</t>
  </si>
  <si>
    <t xml:space="preserve">Net F.A. </t>
  </si>
  <si>
    <t xml:space="preserve">TOTAL ASSETS </t>
  </si>
  <si>
    <t>Total Assets - Total Liab</t>
  </si>
  <si>
    <t>Important Financial Parameters</t>
  </si>
  <si>
    <t>Debt to Equity Ratio</t>
  </si>
  <si>
    <t xml:space="preserve">Break-even Point </t>
  </si>
  <si>
    <t>Variable Cost</t>
  </si>
  <si>
    <t>Salaries and Wages(60%)</t>
  </si>
  <si>
    <t>Total Var. Cost</t>
  </si>
  <si>
    <t>Salaries and Wages(40%)</t>
  </si>
  <si>
    <t>Total fixed cost</t>
  </si>
  <si>
    <t>Debt Service Ratio</t>
  </si>
  <si>
    <t>Net Op. CF/(Interest+lease rentals+CPLTD)</t>
  </si>
  <si>
    <t>IRR Calculations</t>
  </si>
  <si>
    <t>Cash Outflows</t>
  </si>
  <si>
    <t>Cash Inflows</t>
  </si>
  <si>
    <t>Total cash inflows</t>
  </si>
  <si>
    <t>Net flow</t>
  </si>
  <si>
    <t>Output:</t>
  </si>
  <si>
    <t>Raw material cost/CKM</t>
  </si>
  <si>
    <t>Initial sales price/CKM</t>
  </si>
  <si>
    <t>Break-even point (Capacity Utilzation)</t>
  </si>
  <si>
    <t>Break-even point (Units-CKM)</t>
  </si>
  <si>
    <t>Mean</t>
  </si>
  <si>
    <t>Standard Deviation</t>
  </si>
  <si>
    <t>Max</t>
  </si>
  <si>
    <t>Min</t>
  </si>
  <si>
    <t>Z Value</t>
  </si>
  <si>
    <t>Rejection Prob</t>
  </si>
  <si>
    <t>Acceptance Prob</t>
  </si>
  <si>
    <t>Range</t>
  </si>
  <si>
    <t>Frequency</t>
  </si>
  <si>
    <t>Skewness</t>
  </si>
  <si>
    <t>Kurtosis</t>
  </si>
  <si>
    <t>JB</t>
  </si>
  <si>
    <t>Capacity utilization</t>
  </si>
  <si>
    <t>Initial sale price/CKM</t>
  </si>
  <si>
    <t>Random between 450 and 550 per CKM</t>
  </si>
  <si>
    <t>Acceptance Probability - Avg DSCR</t>
  </si>
  <si>
    <t>Acceptance Probability - IRR</t>
  </si>
  <si>
    <t>Prob %</t>
  </si>
  <si>
    <t>Skew</t>
  </si>
  <si>
    <t>JB Test</t>
  </si>
  <si>
    <t>Chi CV (95%,2 df)</t>
  </si>
  <si>
    <t>P value of JB Test</t>
  </si>
  <si>
    <t>Random between 15% less than expected capacity utilization. Eg. For 1st year between 30% and 45%</t>
  </si>
  <si>
    <t>Variable</t>
  </si>
  <si>
    <t>Condition of scenarios</t>
  </si>
  <si>
    <t>Simulated IRR</t>
  </si>
  <si>
    <t>Sim IRR - WACC</t>
  </si>
  <si>
    <t>BEP (Sales in million)</t>
  </si>
  <si>
    <t>BEP (Units - CKM)</t>
  </si>
  <si>
    <t>Discounted pay back period</t>
  </si>
  <si>
    <t>Discounted cash flows</t>
  </si>
  <si>
    <t>Cumulative DCF</t>
  </si>
  <si>
    <t>Pay back period</t>
  </si>
  <si>
    <t>Discounted pay back period - Principal</t>
  </si>
  <si>
    <t>PV of principal</t>
  </si>
  <si>
    <t>Principal amount</t>
  </si>
  <si>
    <t>Gross cash accruals (Income statement)</t>
  </si>
  <si>
    <t>PV of Gross cash accruals</t>
  </si>
  <si>
    <t>Payback period</t>
  </si>
  <si>
    <t>Random between 240 and 300</t>
  </si>
  <si>
    <t>Sensitivity analysis</t>
  </si>
  <si>
    <t>Scenario analysis - Simulated with below parameters</t>
  </si>
  <si>
    <t>DSCR</t>
  </si>
  <si>
    <t>Quality Cables Data</t>
  </si>
  <si>
    <t>Sensitivity and scenario analysis - Quality Cables</t>
  </si>
  <si>
    <t>Important financial paramters - Quality Cables</t>
  </si>
  <si>
    <t>Assumptions - Quality Cables</t>
  </si>
  <si>
    <t>Annual Sales - Quality Cables</t>
  </si>
  <si>
    <t>Annual Expenses - Quality Cables</t>
  </si>
  <si>
    <t>Tax Schedule - Quality Cables</t>
  </si>
  <si>
    <t>Income Statement - Quality Cables</t>
  </si>
  <si>
    <t>Cash Flow Statement - Indirect Method (Quality Cables)</t>
  </si>
  <si>
    <t>Balance Sheet - Quality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</si>
</sst>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_(* #,##0_);_(* \(#,##0\);_(* &quot;-&quot;??_);_(@_)"/>
    <numFmt numFmtId="166" formatCode="[$-409]mmm\-yy;@"/>
    <numFmt numFmtId="167" formatCode="0.0%"/>
    <numFmt numFmtId="168" formatCode="0.0"/>
    <numFmt numFmtId="169" formatCode="0.00000000000000000"/>
    <numFmt numFmtId="170" formatCode="0.000000"/>
    <numFmt numFmtId="171" formatCode="0.0000%"/>
    <numFmt numFmtId="172" formatCode="_(* #,##0.0000_);_(* \(#,##0.0000\);_(* &quot;-&quot;??_);_(@_)"/>
    <numFmt numFmtId="173" formatCode="0.000%"/>
    <numFmt numFmtId="174" formatCode="0.000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b/>
      <sz val="10"/>
      <color indexed="6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7">
    <xf numFmtId="0" fontId="0" fillId="0" borderId="0" xfId="0"/>
    <xf numFmtId="0" fontId="4" fillId="0" borderId="0" xfId="0" applyFont="1"/>
    <xf numFmtId="165" fontId="0" fillId="0" borderId="0" xfId="1" applyNumberFormat="1" applyFont="1"/>
    <xf numFmtId="0" fontId="0" fillId="0" borderId="1" xfId="0" applyBorder="1"/>
    <xf numFmtId="9" fontId="0" fillId="0" borderId="0" xfId="0" applyNumberFormat="1"/>
    <xf numFmtId="0" fontId="0" fillId="0" borderId="0" xfId="0" applyFont="1"/>
    <xf numFmtId="0" fontId="7" fillId="2" borderId="0" xfId="0" applyFont="1" applyFill="1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Border="1"/>
    <xf numFmtId="167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ill="1" applyBorder="1"/>
    <xf numFmtId="9" fontId="0" fillId="0" borderId="2" xfId="2" applyFont="1" applyBorder="1"/>
    <xf numFmtId="164" fontId="0" fillId="0" borderId="0" xfId="0" applyNumberFormat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3" fillId="4" borderId="2" xfId="0" applyFont="1" applyFill="1" applyBorder="1"/>
    <xf numFmtId="0" fontId="0" fillId="0" borderId="2" xfId="0" applyFill="1" applyBorder="1"/>
    <xf numFmtId="0" fontId="3" fillId="0" borderId="2" xfId="0" applyFont="1" applyFill="1" applyBorder="1"/>
    <xf numFmtId="0" fontId="0" fillId="0" borderId="2" xfId="0" applyBorder="1" applyAlignment="1">
      <alignment horizontal="left" indent="4"/>
    </xf>
    <xf numFmtId="0" fontId="9" fillId="0" borderId="0" xfId="0" applyFont="1"/>
    <xf numFmtId="0" fontId="3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4" borderId="2" xfId="0" applyFont="1" applyFill="1" applyBorder="1" applyAlignment="1"/>
    <xf numFmtId="0" fontId="8" fillId="0" borderId="2" xfId="0" applyFont="1" applyBorder="1" applyAlignment="1"/>
    <xf numFmtId="0" fontId="0" fillId="0" borderId="2" xfId="0" applyBorder="1" applyAlignment="1"/>
    <xf numFmtId="0" fontId="9" fillId="0" borderId="2" xfId="0" applyFont="1" applyBorder="1" applyAlignment="1"/>
    <xf numFmtId="0" fontId="0" fillId="0" borderId="2" xfId="0" applyBorder="1" applyAlignment="1">
      <alignment horizontal="left" indent="6"/>
    </xf>
    <xf numFmtId="9" fontId="0" fillId="0" borderId="0" xfId="0" applyNumberFormat="1" applyAlignment="1">
      <alignment horizontal="center"/>
    </xf>
    <xf numFmtId="9" fontId="0" fillId="0" borderId="2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5" borderId="2" xfId="0" applyFill="1" applyBorder="1" applyAlignment="1"/>
    <xf numFmtId="0" fontId="0" fillId="0" borderId="2" xfId="0" applyFont="1" applyBorder="1"/>
    <xf numFmtId="0" fontId="7" fillId="2" borderId="0" xfId="0" applyFont="1" applyFill="1" applyAlignment="1">
      <alignment horizontal="center"/>
    </xf>
    <xf numFmtId="1" fontId="0" fillId="0" borderId="2" xfId="0" applyNumberFormat="1" applyBorder="1" applyAlignment="1">
      <alignment horizontal="center"/>
    </xf>
    <xf numFmtId="0" fontId="6" fillId="0" borderId="0" xfId="0" applyFont="1" applyAlignment="1">
      <alignment horizontal="left" indent="2"/>
    </xf>
    <xf numFmtId="2" fontId="0" fillId="0" borderId="0" xfId="0" applyNumberFormat="1"/>
    <xf numFmtId="0" fontId="10" fillId="0" borderId="0" xfId="0" applyFont="1"/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center"/>
    </xf>
    <xf numFmtId="1" fontId="8" fillId="6" borderId="2" xfId="0" applyNumberFormat="1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0" borderId="3" xfId="0" applyFont="1" applyBorder="1"/>
    <xf numFmtId="0" fontId="0" fillId="0" borderId="2" xfId="0" applyFill="1" applyBorder="1" applyAlignment="1">
      <alignment horizontal="center"/>
    </xf>
    <xf numFmtId="0" fontId="9" fillId="0" borderId="2" xfId="0" applyFont="1" applyBorder="1"/>
    <xf numFmtId="1" fontId="0" fillId="0" borderId="2" xfId="0" applyNumberFormat="1" applyFill="1" applyBorder="1" applyAlignment="1">
      <alignment horizontal="center"/>
    </xf>
    <xf numFmtId="0" fontId="0" fillId="0" borderId="0" xfId="0" applyBorder="1" applyAlignment="1"/>
    <xf numFmtId="0" fontId="0" fillId="6" borderId="0" xfId="0" applyFill="1"/>
    <xf numFmtId="0" fontId="4" fillId="6" borderId="0" xfId="0" applyFont="1" applyFill="1"/>
    <xf numFmtId="164" fontId="0" fillId="0" borderId="0" xfId="1" applyNumberFormat="1" applyFont="1"/>
    <xf numFmtId="164" fontId="0" fillId="0" borderId="3" xfId="0" applyNumberFormat="1" applyBorder="1"/>
    <xf numFmtId="0" fontId="3" fillId="0" borderId="0" xfId="0" applyFont="1" applyFill="1" applyBorder="1"/>
    <xf numFmtId="0" fontId="0" fillId="0" borderId="3" xfId="0" applyFill="1" applyBorder="1"/>
    <xf numFmtId="164" fontId="0" fillId="0" borderId="1" xfId="0" applyNumberFormat="1" applyBorder="1"/>
    <xf numFmtId="0" fontId="3" fillId="0" borderId="0" xfId="0" applyFont="1" applyBorder="1"/>
    <xf numFmtId="0" fontId="9" fillId="0" borderId="1" xfId="0" applyFont="1" applyBorder="1"/>
    <xf numFmtId="0" fontId="9" fillId="0" borderId="0" xfId="0" applyFont="1" applyBorder="1"/>
    <xf numFmtId="164" fontId="0" fillId="0" borderId="0" xfId="0" applyNumberFormat="1" applyBorder="1"/>
    <xf numFmtId="164" fontId="0" fillId="0" borderId="0" xfId="1" applyNumberFormat="1" applyFont="1" applyBorder="1"/>
    <xf numFmtId="164" fontId="0" fillId="0" borderId="1" xfId="1" applyNumberFormat="1" applyFont="1" applyBorder="1"/>
    <xf numFmtId="0" fontId="0" fillId="0" borderId="0" xfId="0" applyAlignment="1">
      <alignment wrapText="1"/>
    </xf>
    <xf numFmtId="0" fontId="3" fillId="0" borderId="1" xfId="0" applyFont="1" applyFill="1" applyBorder="1"/>
    <xf numFmtId="0" fontId="8" fillId="0" borderId="0" xfId="0" applyFont="1"/>
    <xf numFmtId="0" fontId="8" fillId="0" borderId="0" xfId="0" applyFont="1" applyAlignment="1">
      <alignment horizontal="left" indent="6"/>
    </xf>
    <xf numFmtId="0" fontId="3" fillId="0" borderId="1" xfId="0" applyFont="1" applyBorder="1"/>
    <xf numFmtId="0" fontId="3" fillId="4" borderId="5" xfId="0" applyFont="1" applyFill="1" applyBorder="1" applyAlignment="1">
      <alignment horizontal="center"/>
    </xf>
    <xf numFmtId="0" fontId="11" fillId="0" borderId="1" xfId="0" applyFont="1" applyBorder="1"/>
    <xf numFmtId="0" fontId="9" fillId="0" borderId="1" xfId="0" applyFont="1" applyBorder="1" applyAlignment="1">
      <alignment wrapText="1"/>
    </xf>
    <xf numFmtId="0" fontId="8" fillId="6" borderId="0" xfId="0" applyFont="1" applyFill="1"/>
    <xf numFmtId="0" fontId="8" fillId="0" borderId="0" xfId="0" applyFont="1" applyAlignment="1">
      <alignment horizontal="left"/>
    </xf>
    <xf numFmtId="0" fontId="0" fillId="5" borderId="2" xfId="0" applyFont="1" applyFill="1" applyBorder="1"/>
    <xf numFmtId="0" fontId="0" fillId="5" borderId="2" xfId="0" applyFont="1" applyFill="1" applyBorder="1" applyAlignment="1">
      <alignment horizontal="center"/>
    </xf>
    <xf numFmtId="164" fontId="2" fillId="0" borderId="0" xfId="0" applyNumberFormat="1" applyFont="1"/>
    <xf numFmtId="0" fontId="0" fillId="0" borderId="0" xfId="0" applyFont="1" applyBorder="1" applyAlignment="1">
      <alignment horizontal="left" indent="1"/>
    </xf>
    <xf numFmtId="0" fontId="0" fillId="0" borderId="0" xfId="0" applyBorder="1" applyAlignment="1">
      <alignment horizontal="left" indent="4"/>
    </xf>
    <xf numFmtId="0" fontId="3" fillId="0" borderId="1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5" borderId="7" xfId="0" applyFill="1" applyBorder="1" applyAlignment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64" fontId="0" fillId="0" borderId="0" xfId="2" applyNumberFormat="1" applyFont="1"/>
    <xf numFmtId="164" fontId="0" fillId="0" borderId="0" xfId="0" applyNumberFormat="1" applyAlignment="1">
      <alignment horizontal="center"/>
    </xf>
    <xf numFmtId="164" fontId="0" fillId="0" borderId="0" xfId="0" applyNumberFormat="1" applyAlignment="1"/>
    <xf numFmtId="10" fontId="0" fillId="0" borderId="0" xfId="2" applyNumberFormat="1" applyFont="1" applyBorder="1"/>
    <xf numFmtId="0" fontId="7" fillId="2" borderId="0" xfId="0" applyFont="1" applyFill="1" applyAlignment="1"/>
    <xf numFmtId="0" fontId="0" fillId="0" borderId="0" xfId="0" applyAlignment="1"/>
    <xf numFmtId="164" fontId="0" fillId="0" borderId="0" xfId="1" applyNumberFormat="1" applyFont="1" applyBorder="1" applyAlignment="1"/>
    <xf numFmtId="10" fontId="0" fillId="0" borderId="0" xfId="2" applyNumberFormat="1" applyFont="1" applyBorder="1" applyAlignment="1"/>
    <xf numFmtId="164" fontId="0" fillId="0" borderId="1" xfId="0" applyNumberFormat="1" applyBorder="1" applyAlignment="1"/>
    <xf numFmtId="164" fontId="3" fillId="0" borderId="0" xfId="0" applyNumberFormat="1" applyFont="1"/>
    <xf numFmtId="0" fontId="3" fillId="0" borderId="1" xfId="0" applyFont="1" applyFill="1" applyBorder="1" applyAlignment="1"/>
    <xf numFmtId="10" fontId="3" fillId="0" borderId="0" xfId="0" applyNumberFormat="1" applyFont="1"/>
    <xf numFmtId="10" fontId="0" fillId="0" borderId="0" xfId="0" applyNumberFormat="1" applyAlignment="1"/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left" indent="16"/>
    </xf>
    <xf numFmtId="2" fontId="3" fillId="0" borderId="2" xfId="0" applyNumberFormat="1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9" fontId="0" fillId="0" borderId="2" xfId="0" applyNumberFormat="1" applyFill="1" applyBorder="1"/>
    <xf numFmtId="165" fontId="0" fillId="0" borderId="0" xfId="0" applyNumberFormat="1"/>
    <xf numFmtId="9" fontId="0" fillId="3" borderId="2" xfId="0" applyNumberFormat="1" applyFill="1" applyBorder="1" applyAlignment="1">
      <alignment horizontal="center"/>
    </xf>
    <xf numFmtId="0" fontId="0" fillId="0" borderId="0" xfId="0" applyFont="1" applyBorder="1"/>
    <xf numFmtId="2" fontId="0" fillId="0" borderId="0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9" fontId="0" fillId="0" borderId="0" xfId="2" applyFont="1"/>
    <xf numFmtId="167" fontId="0" fillId="0" borderId="0" xfId="2" applyNumberFormat="1" applyFont="1"/>
    <xf numFmtId="10" fontId="0" fillId="0" borderId="0" xfId="2" applyNumberFormat="1" applyFont="1"/>
    <xf numFmtId="167" fontId="0" fillId="0" borderId="0" xfId="2" applyNumberFormat="1" applyFont="1" applyBorder="1"/>
    <xf numFmtId="9" fontId="0" fillId="0" borderId="0" xfId="2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  <xf numFmtId="0" fontId="9" fillId="3" borderId="0" xfId="0" applyFont="1" applyFill="1"/>
    <xf numFmtId="1" fontId="8" fillId="6" borderId="0" xfId="0" applyNumberFormat="1" applyFont="1" applyFill="1"/>
    <xf numFmtId="0" fontId="9" fillId="6" borderId="0" xfId="0" applyFont="1" applyFill="1"/>
    <xf numFmtId="0" fontId="9" fillId="7" borderId="0" xfId="0" applyFont="1" applyFill="1"/>
    <xf numFmtId="0" fontId="0" fillId="7" borderId="0" xfId="0" applyFill="1"/>
    <xf numFmtId="164" fontId="8" fillId="0" borderId="0" xfId="0" applyNumberFormat="1" applyFont="1"/>
    <xf numFmtId="0" fontId="12" fillId="0" borderId="0" xfId="0" applyFont="1"/>
    <xf numFmtId="0" fontId="11" fillId="0" borderId="0" xfId="0" applyFont="1"/>
    <xf numFmtId="0" fontId="9" fillId="0" borderId="0" xfId="0" applyFont="1" applyAlignment="1">
      <alignment wrapText="1"/>
    </xf>
    <xf numFmtId="0" fontId="9" fillId="0" borderId="8" xfId="0" applyFont="1" applyBorder="1"/>
    <xf numFmtId="0" fontId="8" fillId="0" borderId="0" xfId="0" applyFont="1" applyFill="1" applyBorder="1"/>
    <xf numFmtId="0" fontId="8" fillId="0" borderId="8" xfId="0" applyFont="1" applyBorder="1"/>
    <xf numFmtId="0" fontId="13" fillId="7" borderId="0" xfId="0" applyFont="1" applyFill="1"/>
    <xf numFmtId="10" fontId="0" fillId="0" borderId="0" xfId="0" applyNumberFormat="1"/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2" xfId="2" applyFon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2" applyNumberFormat="1" applyFont="1"/>
    <xf numFmtId="10" fontId="0" fillId="0" borderId="1" xfId="2" applyNumberFormat="1" applyFont="1" applyBorder="1" applyAlignment="1"/>
    <xf numFmtId="169" fontId="0" fillId="0" borderId="0" xfId="0" applyNumberFormat="1"/>
    <xf numFmtId="10" fontId="0" fillId="5" borderId="2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/>
    <xf numFmtId="171" fontId="0" fillId="0" borderId="0" xfId="2" applyNumberFormat="1" applyFont="1"/>
    <xf numFmtId="168" fontId="0" fillId="0" borderId="0" xfId="0" applyNumberFormat="1"/>
    <xf numFmtId="10" fontId="0" fillId="0" borderId="2" xfId="0" applyNumberFormat="1" applyBorder="1"/>
    <xf numFmtId="0" fontId="3" fillId="0" borderId="0" xfId="0" applyFont="1" applyBorder="1" applyAlignment="1">
      <alignment horizontal="center"/>
    </xf>
    <xf numFmtId="10" fontId="3" fillId="0" borderId="0" xfId="2" applyNumberFormat="1" applyFont="1"/>
    <xf numFmtId="167" fontId="3" fillId="0" borderId="0" xfId="0" applyNumberFormat="1" applyFont="1"/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167" fontId="3" fillId="0" borderId="0" xfId="2" applyNumberFormat="1" applyFont="1"/>
    <xf numFmtId="0" fontId="0" fillId="5" borderId="0" xfId="0" applyFill="1"/>
    <xf numFmtId="164" fontId="0" fillId="5" borderId="0" xfId="0" applyNumberFormat="1" applyFill="1"/>
    <xf numFmtId="2" fontId="3" fillId="0" borderId="0" xfId="0" applyNumberFormat="1" applyFont="1"/>
    <xf numFmtId="2" fontId="0" fillId="0" borderId="0" xfId="0" applyNumberFormat="1" applyAlignment="1"/>
    <xf numFmtId="164" fontId="0" fillId="0" borderId="0" xfId="0" applyNumberFormat="1" applyFont="1"/>
    <xf numFmtId="10" fontId="3" fillId="0" borderId="1" xfId="2" applyNumberFormat="1" applyFont="1" applyBorder="1" applyAlignment="1"/>
    <xf numFmtId="172" fontId="0" fillId="0" borderId="0" xfId="0" applyNumberFormat="1" applyAlignment="1">
      <alignment horizontal="center"/>
    </xf>
    <xf numFmtId="173" fontId="0" fillId="0" borderId="0" xfId="2" applyNumberFormat="1" applyFont="1"/>
    <xf numFmtId="174" fontId="0" fillId="0" borderId="0" xfId="2" applyNumberFormat="1" applyFont="1"/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 textRotation="90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3" fillId="4" borderId="0" xfId="0" applyFont="1" applyFill="1" applyBorder="1" applyAlignment="1">
      <alignment horizontal="left"/>
    </xf>
    <xf numFmtId="166" fontId="0" fillId="4" borderId="0" xfId="0" applyNumberFormat="1" applyFill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E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Simulated</a:t>
            </a:r>
            <a:r>
              <a:rPr lang="en-US" baseline="0"/>
              <a:t> Avg DSCR </a:t>
            </a:r>
            <a:r>
              <a:rPr lang="en-US"/>
              <a:t>Distribution</a:t>
            </a:r>
          </a:p>
        </c:rich>
      </c:tx>
      <c:layout>
        <c:manualLayout>
          <c:xMode val="edge"/>
          <c:yMode val="edge"/>
          <c:x val="0.13386811023622083"/>
          <c:y val="3.703703703703705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'Sensitivity and scenario analy'!$M$15</c:f>
              <c:strCache>
                <c:ptCount val="1"/>
                <c:pt idx="0">
                  <c:v>Frequency</c:v>
                </c:pt>
              </c:strCache>
            </c:strRef>
          </c:tx>
          <c:marker>
            <c:symbol val="none"/>
          </c:marker>
          <c:cat>
            <c:numRef>
              <c:f>'Sensitivity and scenario analy'!$L$16:$L$29</c:f>
              <c:numCache>
                <c:formatCode>0.00</c:formatCode>
                <c:ptCount val="14"/>
                <c:pt idx="0">
                  <c:v>0.9377697748639735</c:v>
                </c:pt>
                <c:pt idx="1">
                  <c:v>1.1877697748639735</c:v>
                </c:pt>
                <c:pt idx="2">
                  <c:v>1.4377697748639735</c:v>
                </c:pt>
                <c:pt idx="3">
                  <c:v>1.6877697748639735</c:v>
                </c:pt>
                <c:pt idx="4">
                  <c:v>1.9377697748639735</c:v>
                </c:pt>
                <c:pt idx="5">
                  <c:v>2.1877697748639733</c:v>
                </c:pt>
                <c:pt idx="6">
                  <c:v>2.4377697748639733</c:v>
                </c:pt>
                <c:pt idx="7">
                  <c:v>2.6877697748639733</c:v>
                </c:pt>
                <c:pt idx="8">
                  <c:v>2.9377697748639733</c:v>
                </c:pt>
                <c:pt idx="9">
                  <c:v>3.1877697748639733</c:v>
                </c:pt>
                <c:pt idx="10">
                  <c:v>3.4377697748639733</c:v>
                </c:pt>
                <c:pt idx="11">
                  <c:v>3.6877697748639733</c:v>
                </c:pt>
                <c:pt idx="12">
                  <c:v>3.9377697748639733</c:v>
                </c:pt>
                <c:pt idx="13">
                  <c:v>4.1877697748639733</c:v>
                </c:pt>
              </c:numCache>
            </c:numRef>
          </c:cat>
          <c:val>
            <c:numRef>
              <c:f>'Sensitivity and scenario analy'!$M$16:$M$29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49</c:v>
                </c:pt>
                <c:pt idx="4">
                  <c:v>73</c:v>
                </c:pt>
                <c:pt idx="5">
                  <c:v>140</c:v>
                </c:pt>
                <c:pt idx="6">
                  <c:v>175</c:v>
                </c:pt>
                <c:pt idx="7">
                  <c:v>209</c:v>
                </c:pt>
                <c:pt idx="8">
                  <c:v>161</c:v>
                </c:pt>
                <c:pt idx="9">
                  <c:v>129</c:v>
                </c:pt>
                <c:pt idx="10">
                  <c:v>76</c:v>
                </c:pt>
                <c:pt idx="11">
                  <c:v>22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6-4D82-8365-F7FFF626E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09088"/>
        <c:axId val="178819072"/>
      </c:lineChart>
      <c:catAx>
        <c:axId val="17880908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8819072"/>
        <c:crosses val="autoZero"/>
        <c:auto val="1"/>
        <c:lblAlgn val="ctr"/>
        <c:lblOffset val="100"/>
        <c:noMultiLvlLbl val="0"/>
      </c:catAx>
      <c:valAx>
        <c:axId val="17881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809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Simulated IRR Distribution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'Sensitivity and scenario analy'!$E$15</c:f>
              <c:strCache>
                <c:ptCount val="1"/>
                <c:pt idx="0">
                  <c:v>Frequency</c:v>
                </c:pt>
              </c:strCache>
            </c:strRef>
          </c:tx>
          <c:marker>
            <c:symbol val="none"/>
          </c:marker>
          <c:cat>
            <c:numRef>
              <c:f>'Sensitivity and scenario analy'!$D$16:$D$38</c:f>
              <c:numCache>
                <c:formatCode>0%</c:formatCode>
                <c:ptCount val="23"/>
                <c:pt idx="0">
                  <c:v>3.3206156818657476E-2</c:v>
                </c:pt>
                <c:pt idx="1">
                  <c:v>5.320615681865748E-2</c:v>
                </c:pt>
                <c:pt idx="2">
                  <c:v>7.3206156818657483E-2</c:v>
                </c:pt>
                <c:pt idx="3">
                  <c:v>9.3206156818657487E-2</c:v>
                </c:pt>
                <c:pt idx="4">
                  <c:v>0.11320615681865749</c:v>
                </c:pt>
                <c:pt idx="5">
                  <c:v>0.1332061568186575</c:v>
                </c:pt>
                <c:pt idx="6">
                  <c:v>0.15320615681865749</c:v>
                </c:pt>
                <c:pt idx="7">
                  <c:v>0.17320615681865748</c:v>
                </c:pt>
                <c:pt idx="8">
                  <c:v>0.19320615681865747</c:v>
                </c:pt>
                <c:pt idx="9">
                  <c:v>0.21320615681865746</c:v>
                </c:pt>
                <c:pt idx="10">
                  <c:v>0.23320615681865745</c:v>
                </c:pt>
                <c:pt idx="11">
                  <c:v>0.25320615681865744</c:v>
                </c:pt>
                <c:pt idx="12">
                  <c:v>0.27320615681865745</c:v>
                </c:pt>
                <c:pt idx="13">
                  <c:v>0.29320615681865747</c:v>
                </c:pt>
                <c:pt idx="14">
                  <c:v>0.31320615681865749</c:v>
                </c:pt>
                <c:pt idx="15">
                  <c:v>0.33320615681865751</c:v>
                </c:pt>
                <c:pt idx="16">
                  <c:v>0.35320615681865752</c:v>
                </c:pt>
                <c:pt idx="17">
                  <c:v>0.37320615681865754</c:v>
                </c:pt>
                <c:pt idx="18">
                  <c:v>0.39320615681865756</c:v>
                </c:pt>
                <c:pt idx="19">
                  <c:v>0.41320615681865758</c:v>
                </c:pt>
                <c:pt idx="20">
                  <c:v>0.4332061568186576</c:v>
                </c:pt>
                <c:pt idx="21">
                  <c:v>0.45320615681865761</c:v>
                </c:pt>
                <c:pt idx="22">
                  <c:v>0.47320615681865763</c:v>
                </c:pt>
              </c:numCache>
            </c:numRef>
          </c:cat>
          <c:val>
            <c:numRef>
              <c:f>'Sensitivity and scenario analy'!$E$16:$E$38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12</c:v>
                </c:pt>
                <c:pt idx="3">
                  <c:v>18</c:v>
                </c:pt>
                <c:pt idx="4">
                  <c:v>23</c:v>
                </c:pt>
                <c:pt idx="5">
                  <c:v>45</c:v>
                </c:pt>
                <c:pt idx="6">
                  <c:v>48</c:v>
                </c:pt>
                <c:pt idx="7">
                  <c:v>67</c:v>
                </c:pt>
                <c:pt idx="8">
                  <c:v>55</c:v>
                </c:pt>
                <c:pt idx="9">
                  <c:v>90</c:v>
                </c:pt>
                <c:pt idx="10">
                  <c:v>98</c:v>
                </c:pt>
                <c:pt idx="11">
                  <c:v>115</c:v>
                </c:pt>
                <c:pt idx="12">
                  <c:v>104</c:v>
                </c:pt>
                <c:pt idx="13">
                  <c:v>109</c:v>
                </c:pt>
                <c:pt idx="14">
                  <c:v>73</c:v>
                </c:pt>
                <c:pt idx="15">
                  <c:v>75</c:v>
                </c:pt>
                <c:pt idx="16">
                  <c:v>48</c:v>
                </c:pt>
                <c:pt idx="17">
                  <c:v>36</c:v>
                </c:pt>
                <c:pt idx="18">
                  <c:v>13</c:v>
                </c:pt>
                <c:pt idx="19">
                  <c:v>4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9-4BDC-BFEA-776463375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39552"/>
        <c:axId val="178841088"/>
      </c:lineChart>
      <c:catAx>
        <c:axId val="17883955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178841088"/>
        <c:crosses val="autoZero"/>
        <c:auto val="1"/>
        <c:lblAlgn val="ctr"/>
        <c:lblOffset val="100"/>
        <c:noMultiLvlLbl val="0"/>
      </c:catAx>
      <c:valAx>
        <c:axId val="178841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839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14129483814523"/>
          <c:y val="0.1532524059492564"/>
          <c:w val="0.85130314960629916"/>
          <c:h val="0.6963732137649461"/>
        </c:manualLayout>
      </c:layout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'Summary Output'!$E$9:$N$9</c:f>
              <c:numCache>
                <c:formatCode>_(* #,##0.00_);_(* \(#,##0.00\);_(* "-"??_);_(@_)</c:formatCode>
                <c:ptCount val="10"/>
                <c:pt idx="0">
                  <c:v>3.0718422116084421</c:v>
                </c:pt>
                <c:pt idx="1">
                  <c:v>3.5273491855974983</c:v>
                </c:pt>
                <c:pt idx="2">
                  <c:v>2.2197072977173349</c:v>
                </c:pt>
                <c:pt idx="3">
                  <c:v>2.5868856780294709</c:v>
                </c:pt>
                <c:pt idx="4">
                  <c:v>2.7610838024329185</c:v>
                </c:pt>
                <c:pt idx="5">
                  <c:v>3.0499213181551372</c:v>
                </c:pt>
                <c:pt idx="6">
                  <c:v>3.2359018371721677</c:v>
                </c:pt>
                <c:pt idx="7">
                  <c:v>3.4552025908845372</c:v>
                </c:pt>
                <c:pt idx="8">
                  <c:v>3.7158487647815508</c:v>
                </c:pt>
                <c:pt idx="9">
                  <c:v>4.0293649114355894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5E-4FF7-87B8-B398CC78C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106048"/>
        <c:axId val="167107584"/>
      </c:lineChart>
      <c:catAx>
        <c:axId val="167106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67107584"/>
        <c:crosses val="autoZero"/>
        <c:auto val="1"/>
        <c:lblAlgn val="ctr"/>
        <c:lblOffset val="100"/>
        <c:noMultiLvlLbl val="0"/>
      </c:catAx>
      <c:valAx>
        <c:axId val="16710758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67106048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361951</xdr:colOff>
      <xdr:row>34</xdr:row>
      <xdr:rowOff>66675</xdr:rowOff>
    </xdr:from>
    <xdr:to>
      <xdr:col>14</xdr:col>
      <xdr:colOff>1362075</xdr:colOff>
      <xdr:row>46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390525</xdr:colOff>
      <xdr:row>40</xdr:row>
      <xdr:rowOff>0</xdr:rowOff>
    </xdr:from>
    <xdr:to>
      <xdr:col>7</xdr:col>
      <xdr:colOff>238125</xdr:colOff>
      <xdr:row>52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781049</xdr:colOff>
      <xdr:row>14</xdr:row>
      <xdr:rowOff>95249</xdr:rowOff>
    </xdr:from>
    <xdr:to>
      <xdr:col>10</xdr:col>
      <xdr:colOff>142875</xdr:colOff>
      <xdr:row>23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0.35528</cdr:x>
      <cdr:y>0</cdr:y>
    </cdr:from>
    <cdr:to>
      <cdr:x>0.69231</cdr:x>
      <cdr:y>0.11119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15698" y="0"/>
          <a:ext cx="1627578" cy="200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/>
            <a:t>DSCR</a:t>
          </a:r>
          <a:r>
            <a:rPr lang="en-US" sz="1100" b="1" baseline="0"/>
            <a:t> per annum</a:t>
          </a:r>
          <a:endParaRPr lang="en-US" sz="11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20" sqref="E20"/>
    </sheetView>
  </sheetViews>
  <sheetFormatPr defaultColWidth="8.88671875" defaultRowHeight="14.4" x14ac:dyDescent="0.3"/>
  <cols>
    <col min="1" max="1" width="35.33203125" customWidth="1"/>
    <col min="2" max="3" width="1.109375" customWidth="1"/>
    <col min="4" max="4" width="10.6640625" bestFit="1" customWidth="1"/>
  </cols>
  <sheetData>
    <row r="1" spans="1:14" s="6" customFormat="1" ht="18" x14ac:dyDescent="0.35">
      <c r="A1" s="6" t="s">
        <v>30</v>
      </c>
    </row>
    <row r="2" spans="1:14" x14ac:dyDescent="0.3">
      <c r="A2" t="s">
        <v>3</v>
      </c>
    </row>
    <row r="3" spans="1:14" x14ac:dyDescent="0.3">
      <c r="A3" t="s">
        <v>14</v>
      </c>
      <c r="D3" s="7">
        <v>41640</v>
      </c>
      <c r="E3" s="7">
        <f>EOMONTH(D3-1,12)</f>
        <v>42004</v>
      </c>
      <c r="F3" s="7">
        <f>EOMONTH(E3,12)</f>
        <v>42369</v>
      </c>
      <c r="G3" s="7">
        <f t="shared" ref="G3:N3" si="0">EOMONTH(F3,12)</f>
        <v>42735</v>
      </c>
      <c r="H3" s="7">
        <f t="shared" si="0"/>
        <v>43100</v>
      </c>
      <c r="I3" s="7">
        <f t="shared" si="0"/>
        <v>43465</v>
      </c>
      <c r="J3" s="7">
        <f t="shared" si="0"/>
        <v>43830</v>
      </c>
      <c r="K3" s="7">
        <f t="shared" si="0"/>
        <v>44196</v>
      </c>
      <c r="L3" s="7">
        <f t="shared" si="0"/>
        <v>44561</v>
      </c>
      <c r="M3" s="7">
        <f t="shared" si="0"/>
        <v>44926</v>
      </c>
      <c r="N3" s="7">
        <f t="shared" si="0"/>
        <v>45291</v>
      </c>
    </row>
    <row r="4" spans="1:14" x14ac:dyDescent="0.3">
      <c r="A4" t="s">
        <v>15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M1477"/>
  <sheetViews>
    <sheetView workbookViewId="0">
      <selection activeCell="A4" sqref="A4"/>
    </sheetView>
  </sheetViews>
  <sheetFormatPr defaultRowHeight="14.4" x14ac:dyDescent="0.3"/>
  <cols>
    <col min="4" max="13" width="11.5546875" bestFit="1" customWidth="1"/>
  </cols>
  <sheetData>
    <row r="2" spans="1:13" x14ac:dyDescent="0.3">
      <c r="A2" s="23" t="s">
        <v>430</v>
      </c>
      <c r="B2" s="23"/>
    </row>
    <row r="4" spans="1:13" x14ac:dyDescent="0.3">
      <c r="A4" s="121" t="s">
        <v>280</v>
      </c>
      <c r="B4" s="23"/>
    </row>
    <row r="6" spans="1:13" x14ac:dyDescent="0.3">
      <c r="A6" s="23" t="s">
        <v>281</v>
      </c>
      <c r="B6" s="23"/>
      <c r="C6" s="23">
        <v>0</v>
      </c>
      <c r="D6" s="23">
        <v>1</v>
      </c>
      <c r="E6" s="23">
        <f>D6+1</f>
        <v>2</v>
      </c>
      <c r="F6" s="23">
        <f t="shared" ref="F6:M6" si="0">E6+1</f>
        <v>3</v>
      </c>
      <c r="G6" s="23">
        <f t="shared" si="0"/>
        <v>4</v>
      </c>
      <c r="H6" s="23">
        <f t="shared" si="0"/>
        <v>5</v>
      </c>
      <c r="I6" s="23">
        <f t="shared" si="0"/>
        <v>6</v>
      </c>
      <c r="J6" s="23">
        <f t="shared" si="0"/>
        <v>7</v>
      </c>
      <c r="K6" s="23">
        <f t="shared" si="0"/>
        <v>8</v>
      </c>
      <c r="L6" s="23">
        <f t="shared" si="0"/>
        <v>9</v>
      </c>
      <c r="M6" s="23">
        <f t="shared" si="0"/>
        <v>10</v>
      </c>
    </row>
    <row r="8" spans="1:13" x14ac:dyDescent="0.3">
      <c r="C8" t="s">
        <v>282</v>
      </c>
    </row>
    <row r="10" spans="1:13" x14ac:dyDescent="0.3">
      <c r="A10" t="s">
        <v>37</v>
      </c>
      <c r="C10" s="40">
        <v>9</v>
      </c>
    </row>
    <row r="11" spans="1:13" x14ac:dyDescent="0.3">
      <c r="A11" t="s">
        <v>38</v>
      </c>
      <c r="C11" s="40">
        <v>10.9</v>
      </c>
    </row>
    <row r="12" spans="1:13" x14ac:dyDescent="0.3">
      <c r="A12" t="s">
        <v>232</v>
      </c>
      <c r="C12" s="40">
        <v>154.80000000000001</v>
      </c>
    </row>
    <row r="13" spans="1:13" x14ac:dyDescent="0.3">
      <c r="A13" t="s">
        <v>43</v>
      </c>
      <c r="C13" s="40">
        <v>16.3</v>
      </c>
    </row>
    <row r="14" spans="1:13" x14ac:dyDescent="0.3">
      <c r="A14" t="s">
        <v>40</v>
      </c>
      <c r="C14" s="40">
        <v>9</v>
      </c>
    </row>
    <row r="15" spans="1:13" x14ac:dyDescent="0.3">
      <c r="C15" s="40"/>
    </row>
    <row r="16" spans="1:13" x14ac:dyDescent="0.3">
      <c r="C16" s="40"/>
    </row>
    <row r="17" spans="1:4" x14ac:dyDescent="0.3">
      <c r="A17" t="s">
        <v>41</v>
      </c>
      <c r="C17" s="40">
        <f>SUM(C10:C16)</f>
        <v>200.00000000000003</v>
      </c>
    </row>
    <row r="18" spans="1:4" x14ac:dyDescent="0.3">
      <c r="C18" s="40"/>
    </row>
    <row r="19" spans="1:4" x14ac:dyDescent="0.3">
      <c r="A19" t="s">
        <v>42</v>
      </c>
      <c r="C19" s="40">
        <v>13.5</v>
      </c>
    </row>
    <row r="22" spans="1:4" x14ac:dyDescent="0.3">
      <c r="A22" s="23" t="s">
        <v>283</v>
      </c>
      <c r="B22" s="23"/>
    </row>
    <row r="24" spans="1:4" x14ac:dyDescent="0.3">
      <c r="C24" t="s">
        <v>284</v>
      </c>
    </row>
    <row r="26" spans="1:4" x14ac:dyDescent="0.3">
      <c r="A26" t="s">
        <v>285</v>
      </c>
    </row>
    <row r="27" spans="1:4" x14ac:dyDescent="0.3">
      <c r="A27" t="s">
        <v>75</v>
      </c>
      <c r="C27">
        <v>0</v>
      </c>
    </row>
    <row r="28" spans="1:4" x14ac:dyDescent="0.3">
      <c r="A28" t="s">
        <v>0</v>
      </c>
    </row>
    <row r="29" spans="1:4" x14ac:dyDescent="0.3">
      <c r="A29" t="s">
        <v>286</v>
      </c>
      <c r="C29" s="40">
        <v>35</v>
      </c>
    </row>
    <row r="30" spans="1:4" x14ac:dyDescent="0.3">
      <c r="A30" t="s">
        <v>287</v>
      </c>
      <c r="C30" s="40">
        <v>31.5</v>
      </c>
    </row>
    <row r="32" spans="1:4" x14ac:dyDescent="0.3">
      <c r="A32" t="s">
        <v>288</v>
      </c>
      <c r="C32" s="40">
        <f>SUM(C29,C30)</f>
        <v>66.5</v>
      </c>
      <c r="D32" s="40"/>
    </row>
    <row r="33" spans="1:4" x14ac:dyDescent="0.3">
      <c r="A33" t="s">
        <v>289</v>
      </c>
      <c r="C33" s="40">
        <v>132</v>
      </c>
      <c r="D33" s="40"/>
    </row>
    <row r="34" spans="1:4" x14ac:dyDescent="0.3">
      <c r="A34" t="s">
        <v>50</v>
      </c>
      <c r="C34" s="40">
        <v>1.5</v>
      </c>
      <c r="D34" s="40"/>
    </row>
    <row r="36" spans="1:4" x14ac:dyDescent="0.3">
      <c r="A36" t="s">
        <v>41</v>
      </c>
      <c r="C36" s="40">
        <f>SUM(C27,C32,C33,C34,C35,)</f>
        <v>200</v>
      </c>
      <c r="D36" s="40"/>
    </row>
    <row r="38" spans="1:4" x14ac:dyDescent="0.3">
      <c r="A38" s="23" t="s">
        <v>51</v>
      </c>
      <c r="B38" s="23"/>
    </row>
    <row r="40" spans="1:4" x14ac:dyDescent="0.3">
      <c r="A40" t="s">
        <v>290</v>
      </c>
    </row>
    <row r="41" spans="1:4" x14ac:dyDescent="0.3">
      <c r="A41" t="s">
        <v>52</v>
      </c>
      <c r="C41">
        <v>300</v>
      </c>
    </row>
    <row r="42" spans="1:4" x14ac:dyDescent="0.3">
      <c r="A42" t="s">
        <v>53</v>
      </c>
      <c r="C42">
        <v>2</v>
      </c>
    </row>
    <row r="43" spans="1:4" x14ac:dyDescent="0.3">
      <c r="A43" s="23" t="s">
        <v>291</v>
      </c>
      <c r="B43" s="23"/>
    </row>
    <row r="44" spans="1:4" x14ac:dyDescent="0.3">
      <c r="A44" t="s">
        <v>254</v>
      </c>
      <c r="C44">
        <v>730000</v>
      </c>
    </row>
    <row r="47" spans="1:4" x14ac:dyDescent="0.3">
      <c r="A47" s="23" t="s">
        <v>292</v>
      </c>
      <c r="B47" s="23"/>
    </row>
    <row r="50" spans="1:4" x14ac:dyDescent="0.3">
      <c r="A50" s="23" t="s">
        <v>293</v>
      </c>
      <c r="B50" s="23"/>
      <c r="C50" t="s">
        <v>294</v>
      </c>
      <c r="D50" t="s">
        <v>295</v>
      </c>
    </row>
    <row r="51" spans="1:4" x14ac:dyDescent="0.3">
      <c r="A51" s="23"/>
      <c r="B51" s="23"/>
    </row>
    <row r="53" spans="1:4" x14ac:dyDescent="0.3">
      <c r="A53" t="s">
        <v>255</v>
      </c>
      <c r="C53">
        <v>187</v>
      </c>
      <c r="D53">
        <v>49455</v>
      </c>
    </row>
    <row r="54" spans="1:4" x14ac:dyDescent="0.3">
      <c r="A54" t="s">
        <v>296</v>
      </c>
      <c r="C54">
        <v>72</v>
      </c>
      <c r="D54">
        <v>39780</v>
      </c>
    </row>
    <row r="55" spans="1:4" x14ac:dyDescent="0.3">
      <c r="A55" t="s">
        <v>257</v>
      </c>
      <c r="C55">
        <v>27</v>
      </c>
      <c r="D55">
        <v>89455</v>
      </c>
    </row>
    <row r="56" spans="1:4" x14ac:dyDescent="0.3">
      <c r="A56" t="s">
        <v>258</v>
      </c>
      <c r="C56">
        <v>205</v>
      </c>
      <c r="D56">
        <v>32065</v>
      </c>
    </row>
    <row r="57" spans="1:4" x14ac:dyDescent="0.3">
      <c r="A57" t="s">
        <v>259</v>
      </c>
      <c r="C57">
        <v>214</v>
      </c>
      <c r="D57">
        <v>12935</v>
      </c>
    </row>
    <row r="58" spans="1:4" x14ac:dyDescent="0.3">
      <c r="A58" t="s">
        <v>260</v>
      </c>
      <c r="C58">
        <v>19</v>
      </c>
      <c r="D58">
        <v>48150</v>
      </c>
    </row>
    <row r="59" spans="1:4" x14ac:dyDescent="0.3">
      <c r="A59" t="s">
        <v>261</v>
      </c>
      <c r="C59">
        <v>2</v>
      </c>
      <c r="D59">
        <v>19675</v>
      </c>
    </row>
    <row r="60" spans="1:4" x14ac:dyDescent="0.3">
      <c r="A60" t="s">
        <v>262</v>
      </c>
      <c r="C60">
        <v>1</v>
      </c>
      <c r="D60">
        <v>175760</v>
      </c>
    </row>
    <row r="62" spans="1:4" x14ac:dyDescent="0.3">
      <c r="A62" t="s">
        <v>297</v>
      </c>
      <c r="C62" s="40">
        <f>(C53*D53+C54*D54+C55*D55+C56*D56+C57*D57+C58*D58+C59*D59+C60*D60)/100000</f>
        <v>249.98904999999999</v>
      </c>
    </row>
    <row r="65" spans="1:3" x14ac:dyDescent="0.3">
      <c r="A65" t="s">
        <v>298</v>
      </c>
      <c r="C65">
        <v>500</v>
      </c>
    </row>
    <row r="67" spans="1:3" x14ac:dyDescent="0.3">
      <c r="A67" t="s">
        <v>299</v>
      </c>
      <c r="C67">
        <v>0</v>
      </c>
    </row>
    <row r="68" spans="1:3" x14ac:dyDescent="0.3">
      <c r="A68" t="s">
        <v>300</v>
      </c>
      <c r="C68">
        <v>0</v>
      </c>
    </row>
    <row r="69" spans="1:3" x14ac:dyDescent="0.3">
      <c r="A69" t="s">
        <v>301</v>
      </c>
      <c r="C69">
        <v>4</v>
      </c>
    </row>
    <row r="72" spans="1:3" x14ac:dyDescent="0.3">
      <c r="A72" t="s">
        <v>302</v>
      </c>
      <c r="C72" s="40">
        <f>(200000/10^6)*12</f>
        <v>2.4000000000000004</v>
      </c>
    </row>
    <row r="73" spans="1:3" x14ac:dyDescent="0.3">
      <c r="A73" t="s">
        <v>303</v>
      </c>
      <c r="C73" s="40">
        <f>(1/3)*C72</f>
        <v>0.8</v>
      </c>
    </row>
    <row r="74" spans="1:3" x14ac:dyDescent="0.3">
      <c r="A74" t="s">
        <v>304</v>
      </c>
      <c r="C74" s="40">
        <v>7.5</v>
      </c>
    </row>
    <row r="75" spans="1:3" x14ac:dyDescent="0.3">
      <c r="C75" s="40"/>
    </row>
    <row r="76" spans="1:3" x14ac:dyDescent="0.3">
      <c r="A76" t="s">
        <v>305</v>
      </c>
      <c r="C76" s="112">
        <v>0.1</v>
      </c>
    </row>
    <row r="77" spans="1:3" x14ac:dyDescent="0.3">
      <c r="A77" t="s">
        <v>104</v>
      </c>
      <c r="C77" s="40">
        <v>0</v>
      </c>
    </row>
    <row r="78" spans="1:3" x14ac:dyDescent="0.3">
      <c r="A78" t="s">
        <v>306</v>
      </c>
      <c r="C78" s="40">
        <v>5</v>
      </c>
    </row>
    <row r="79" spans="1:3" x14ac:dyDescent="0.3">
      <c r="A79" t="s">
        <v>106</v>
      </c>
      <c r="C79" s="40">
        <v>0</v>
      </c>
    </row>
    <row r="80" spans="1:3" x14ac:dyDescent="0.3">
      <c r="A80" t="s">
        <v>307</v>
      </c>
      <c r="C80" s="112">
        <v>0.02</v>
      </c>
    </row>
    <row r="81" spans="1:4" x14ac:dyDescent="0.3">
      <c r="C81" s="40"/>
    </row>
    <row r="82" spans="1:4" x14ac:dyDescent="0.3">
      <c r="A82" t="s">
        <v>115</v>
      </c>
      <c r="C82" s="40">
        <v>2</v>
      </c>
    </row>
    <row r="83" spans="1:4" x14ac:dyDescent="0.3">
      <c r="A83" t="s">
        <v>116</v>
      </c>
      <c r="C83" s="120">
        <v>5</v>
      </c>
    </row>
    <row r="84" spans="1:4" x14ac:dyDescent="0.3">
      <c r="C84" s="120"/>
    </row>
    <row r="85" spans="1:4" x14ac:dyDescent="0.3">
      <c r="A85" t="s">
        <v>110</v>
      </c>
      <c r="C85" s="40">
        <f>400000/10^6</f>
        <v>0.4</v>
      </c>
    </row>
    <row r="86" spans="1:4" x14ac:dyDescent="0.3">
      <c r="C86" s="120"/>
    </row>
    <row r="87" spans="1:4" x14ac:dyDescent="0.3">
      <c r="C87" s="120"/>
    </row>
    <row r="88" spans="1:4" x14ac:dyDescent="0.3">
      <c r="A88" s="23" t="s">
        <v>94</v>
      </c>
      <c r="B88" s="23"/>
      <c r="C88" s="120"/>
    </row>
    <row r="89" spans="1:4" x14ac:dyDescent="0.3">
      <c r="A89" t="s">
        <v>95</v>
      </c>
      <c r="C89" s="122">
        <v>1</v>
      </c>
      <c r="D89" s="76">
        <v>2</v>
      </c>
    </row>
    <row r="90" spans="1:4" x14ac:dyDescent="0.3">
      <c r="A90" t="s">
        <v>96</v>
      </c>
      <c r="C90" s="40">
        <v>3.34</v>
      </c>
      <c r="D90">
        <v>3.34</v>
      </c>
    </row>
    <row r="91" spans="1:4" x14ac:dyDescent="0.3">
      <c r="A91" t="s">
        <v>97</v>
      </c>
      <c r="C91" s="40">
        <v>5.15</v>
      </c>
      <c r="D91">
        <v>8.09</v>
      </c>
    </row>
    <row r="92" spans="1:4" x14ac:dyDescent="0.3">
      <c r="C92" s="40"/>
    </row>
    <row r="93" spans="1:4" x14ac:dyDescent="0.3">
      <c r="C93" s="40"/>
    </row>
    <row r="94" spans="1:4" x14ac:dyDescent="0.3">
      <c r="A94" s="23" t="s">
        <v>98</v>
      </c>
      <c r="B94" s="23"/>
      <c r="C94" s="40"/>
    </row>
    <row r="95" spans="1:4" x14ac:dyDescent="0.3">
      <c r="C95" s="40"/>
    </row>
    <row r="96" spans="1:4" x14ac:dyDescent="0.3">
      <c r="A96" t="s">
        <v>96</v>
      </c>
      <c r="C96" s="40">
        <v>10</v>
      </c>
      <c r="D96" s="40">
        <v>10</v>
      </c>
    </row>
    <row r="97" spans="1:4" x14ac:dyDescent="0.3">
      <c r="A97" t="s">
        <v>97</v>
      </c>
      <c r="C97" s="40">
        <v>25</v>
      </c>
      <c r="D97" s="40">
        <v>25</v>
      </c>
    </row>
    <row r="98" spans="1:4" x14ac:dyDescent="0.3">
      <c r="C98" s="40"/>
    </row>
    <row r="100" spans="1:4" x14ac:dyDescent="0.3">
      <c r="A100" t="s">
        <v>308</v>
      </c>
      <c r="C100" s="40">
        <f>(150000*12)/10^6</f>
        <v>1.8</v>
      </c>
    </row>
    <row r="101" spans="1:4" x14ac:dyDescent="0.3">
      <c r="A101" t="s">
        <v>304</v>
      </c>
      <c r="C101" s="40">
        <v>10</v>
      </c>
    </row>
    <row r="102" spans="1:4" x14ac:dyDescent="0.3">
      <c r="C102" s="40"/>
    </row>
    <row r="103" spans="1:4" x14ac:dyDescent="0.3">
      <c r="A103" s="23" t="s">
        <v>309</v>
      </c>
      <c r="B103" s="23"/>
      <c r="C103" s="40"/>
    </row>
    <row r="104" spans="1:4" x14ac:dyDescent="0.3">
      <c r="C104" s="40"/>
    </row>
    <row r="105" spans="1:4" x14ac:dyDescent="0.3">
      <c r="A105" t="s">
        <v>83</v>
      </c>
      <c r="C105" s="40">
        <v>13</v>
      </c>
    </row>
    <row r="106" spans="1:4" x14ac:dyDescent="0.3">
      <c r="A106" t="s">
        <v>92</v>
      </c>
      <c r="C106" s="40">
        <v>12</v>
      </c>
    </row>
    <row r="107" spans="1:4" x14ac:dyDescent="0.3">
      <c r="C107" s="40"/>
    </row>
    <row r="108" spans="1:4" x14ac:dyDescent="0.3">
      <c r="A108" s="23" t="s">
        <v>85</v>
      </c>
      <c r="B108" s="23"/>
      <c r="C108" s="40"/>
    </row>
    <row r="109" spans="1:4" x14ac:dyDescent="0.3">
      <c r="A109" t="s">
        <v>86</v>
      </c>
      <c r="C109" s="120">
        <v>2</v>
      </c>
    </row>
    <row r="110" spans="1:4" x14ac:dyDescent="0.3">
      <c r="A110" t="s">
        <v>87</v>
      </c>
      <c r="C110" s="120">
        <v>32</v>
      </c>
    </row>
    <row r="111" spans="1:4" x14ac:dyDescent="0.3">
      <c r="A111" t="s">
        <v>88</v>
      </c>
      <c r="C111" s="120">
        <v>4</v>
      </c>
    </row>
    <row r="112" spans="1:4" x14ac:dyDescent="0.3">
      <c r="C112" s="120"/>
    </row>
    <row r="113" spans="1:13" x14ac:dyDescent="0.3">
      <c r="A113" s="23" t="s">
        <v>89</v>
      </c>
      <c r="B113" s="23"/>
      <c r="C113">
        <v>25</v>
      </c>
    </row>
    <row r="114" spans="1:13" x14ac:dyDescent="0.3">
      <c r="C114" s="120"/>
    </row>
    <row r="115" spans="1:13" x14ac:dyDescent="0.3">
      <c r="C115" s="120"/>
    </row>
    <row r="116" spans="1:13" x14ac:dyDescent="0.3">
      <c r="C116" s="120"/>
    </row>
    <row r="117" spans="1:13" x14ac:dyDescent="0.3">
      <c r="C117" s="120"/>
    </row>
    <row r="118" spans="1:13" x14ac:dyDescent="0.3">
      <c r="C118" s="120"/>
    </row>
    <row r="119" spans="1:13" x14ac:dyDescent="0.3">
      <c r="C119" s="40"/>
    </row>
    <row r="120" spans="1:13" x14ac:dyDescent="0.3">
      <c r="A120" s="23"/>
      <c r="B120" s="23"/>
    </row>
    <row r="121" spans="1:13" x14ac:dyDescent="0.3">
      <c r="A121" s="23" t="s">
        <v>15</v>
      </c>
      <c r="C121" s="23">
        <v>0</v>
      </c>
      <c r="D121" s="23">
        <v>1</v>
      </c>
      <c r="E121" s="23">
        <f>D121+1</f>
        <v>2</v>
      </c>
      <c r="F121" s="23">
        <f t="shared" ref="F121:M121" si="1">E121+1</f>
        <v>3</v>
      </c>
      <c r="G121" s="23">
        <f t="shared" si="1"/>
        <v>4</v>
      </c>
      <c r="H121" s="23">
        <f t="shared" si="1"/>
        <v>5</v>
      </c>
      <c r="I121" s="23">
        <f t="shared" si="1"/>
        <v>6</v>
      </c>
      <c r="J121" s="23">
        <f t="shared" si="1"/>
        <v>7</v>
      </c>
      <c r="K121" s="23">
        <f t="shared" si="1"/>
        <v>8</v>
      </c>
      <c r="L121" s="23">
        <f t="shared" si="1"/>
        <v>9</v>
      </c>
      <c r="M121" s="23">
        <f t="shared" si="1"/>
        <v>10</v>
      </c>
    </row>
    <row r="122" spans="1:13" x14ac:dyDescent="0.3">
      <c r="A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x14ac:dyDescent="0.3">
      <c r="A123" t="s">
        <v>61</v>
      </c>
      <c r="D123" s="4">
        <v>0.45</v>
      </c>
      <c r="E123" s="4">
        <v>0.6</v>
      </c>
      <c r="F123" s="4">
        <v>0.7</v>
      </c>
      <c r="G123" s="4">
        <v>0.8</v>
      </c>
      <c r="H123" s="4">
        <f t="shared" ref="H123:M123" si="2">G123</f>
        <v>0.8</v>
      </c>
      <c r="I123" s="4">
        <f t="shared" si="2"/>
        <v>0.8</v>
      </c>
      <c r="J123" s="4">
        <f t="shared" si="2"/>
        <v>0.8</v>
      </c>
      <c r="K123" s="4">
        <f t="shared" si="2"/>
        <v>0.8</v>
      </c>
      <c r="L123" s="4">
        <f t="shared" si="2"/>
        <v>0.8</v>
      </c>
      <c r="M123" s="4">
        <f t="shared" si="2"/>
        <v>0.8</v>
      </c>
    </row>
    <row r="124" spans="1:13" x14ac:dyDescent="0.3">
      <c r="A124" t="s">
        <v>62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t="s">
        <v>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t="s">
        <v>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t="s">
        <v>65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</row>
    <row r="128" spans="1:13" x14ac:dyDescent="0.3">
      <c r="A128" t="s">
        <v>66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</row>
    <row r="129" spans="1:13" x14ac:dyDescent="0.3">
      <c r="A129" t="s">
        <v>67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</row>
    <row r="130" spans="1:13" x14ac:dyDescent="0.3">
      <c r="A130" t="s">
        <v>68</v>
      </c>
      <c r="D130" s="40">
        <v>0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</row>
    <row r="131" spans="1:13" x14ac:dyDescent="0.3">
      <c r="A131" t="s">
        <v>69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</row>
    <row r="132" spans="1:13" x14ac:dyDescent="0.3">
      <c r="A132" t="s">
        <v>70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</row>
    <row r="133" spans="1:13" x14ac:dyDescent="0.3">
      <c r="A133" t="s">
        <v>71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</row>
    <row r="134" spans="1:13" x14ac:dyDescent="0.3">
      <c r="A134" s="55" t="s">
        <v>72</v>
      </c>
      <c r="B134" s="55"/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</row>
    <row r="135" spans="1:13" x14ac:dyDescent="0.3">
      <c r="A135" s="70" t="s">
        <v>310</v>
      </c>
      <c r="B135" s="70"/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</row>
    <row r="136" spans="1:13" x14ac:dyDescent="0.3">
      <c r="A136" t="s">
        <v>73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</row>
    <row r="137" spans="1:13" x14ac:dyDescent="0.3">
      <c r="A137" s="23" t="s">
        <v>157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</row>
    <row r="138" spans="1:13" x14ac:dyDescent="0.3">
      <c r="A138" t="s">
        <v>75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0</v>
      </c>
      <c r="D139">
        <v>0</v>
      </c>
      <c r="E139" s="40">
        <v>10</v>
      </c>
      <c r="F139" s="40">
        <v>15</v>
      </c>
      <c r="G139" s="40">
        <v>20</v>
      </c>
      <c r="H139" s="40">
        <f t="shared" ref="H139:M139" si="3">G139</f>
        <v>20</v>
      </c>
      <c r="I139" s="40">
        <f t="shared" si="3"/>
        <v>20</v>
      </c>
      <c r="J139" s="40">
        <f t="shared" si="3"/>
        <v>20</v>
      </c>
      <c r="K139" s="40">
        <f t="shared" si="3"/>
        <v>20</v>
      </c>
      <c r="L139" s="40">
        <f t="shared" si="3"/>
        <v>20</v>
      </c>
      <c r="M139" s="40">
        <f t="shared" si="3"/>
        <v>20</v>
      </c>
    </row>
    <row r="141" spans="1:13" x14ac:dyDescent="0.3">
      <c r="A141" t="s">
        <v>311</v>
      </c>
      <c r="D141">
        <v>0</v>
      </c>
      <c r="E141">
        <v>0</v>
      </c>
      <c r="F141">
        <v>2.5</v>
      </c>
      <c r="G141">
        <v>2.5</v>
      </c>
      <c r="H141">
        <v>2.5</v>
      </c>
      <c r="I141">
        <v>2.5</v>
      </c>
      <c r="J141">
        <v>5</v>
      </c>
      <c r="K141">
        <v>5</v>
      </c>
      <c r="L141">
        <v>5</v>
      </c>
      <c r="M141">
        <v>5</v>
      </c>
    </row>
    <row r="142" spans="1:13" x14ac:dyDescent="0.3">
      <c r="A142" t="s">
        <v>76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5" spans="1:13" x14ac:dyDescent="0.3">
      <c r="A145" t="s">
        <v>312</v>
      </c>
      <c r="C145" s="40">
        <f>C14</f>
        <v>9</v>
      </c>
      <c r="D145">
        <v>32.1</v>
      </c>
      <c r="E145">
        <v>42.7</v>
      </c>
      <c r="F145">
        <v>49.8</v>
      </c>
      <c r="G145">
        <v>56.9</v>
      </c>
      <c r="H145">
        <f t="shared" ref="H145:M146" si="4">G145</f>
        <v>56.9</v>
      </c>
      <c r="I145">
        <f t="shared" si="4"/>
        <v>56.9</v>
      </c>
      <c r="J145">
        <f t="shared" si="4"/>
        <v>56.9</v>
      </c>
      <c r="K145">
        <f t="shared" si="4"/>
        <v>56.9</v>
      </c>
      <c r="L145">
        <f t="shared" si="4"/>
        <v>56.9</v>
      </c>
      <c r="M145">
        <f t="shared" si="4"/>
        <v>56.9</v>
      </c>
    </row>
    <row r="146" spans="1:13" x14ac:dyDescent="0.3">
      <c r="A146" t="s">
        <v>313</v>
      </c>
      <c r="D146">
        <v>13</v>
      </c>
      <c r="E146">
        <f>D146+4.2</f>
        <v>17.2</v>
      </c>
      <c r="F146">
        <f>E146+2.8</f>
        <v>20</v>
      </c>
      <c r="G146">
        <f t="shared" ref="G146" si="5">F146+2.8</f>
        <v>22.8</v>
      </c>
      <c r="H146">
        <f>G146</f>
        <v>22.8</v>
      </c>
      <c r="I146">
        <f t="shared" si="4"/>
        <v>22.8</v>
      </c>
      <c r="J146">
        <f t="shared" si="4"/>
        <v>22.8</v>
      </c>
      <c r="K146">
        <f t="shared" si="4"/>
        <v>22.8</v>
      </c>
      <c r="L146">
        <f t="shared" si="4"/>
        <v>22.8</v>
      </c>
      <c r="M146">
        <f t="shared" si="4"/>
        <v>22.8</v>
      </c>
    </row>
    <row r="147" spans="1:13" x14ac:dyDescent="0.3">
      <c r="A147" t="s">
        <v>314</v>
      </c>
    </row>
    <row r="149" spans="1:13" x14ac:dyDescent="0.3">
      <c r="A149" t="s">
        <v>315</v>
      </c>
      <c r="D149">
        <v>6.8</v>
      </c>
      <c r="E149">
        <v>9.1</v>
      </c>
      <c r="F149">
        <v>10.6</v>
      </c>
      <c r="G149">
        <v>12.2</v>
      </c>
      <c r="H149">
        <f t="shared" ref="H149:M149" si="6">G149</f>
        <v>12.2</v>
      </c>
      <c r="I149">
        <f t="shared" si="6"/>
        <v>12.2</v>
      </c>
      <c r="J149">
        <f t="shared" si="6"/>
        <v>12.2</v>
      </c>
      <c r="K149">
        <f t="shared" si="6"/>
        <v>12.2</v>
      </c>
      <c r="L149">
        <f t="shared" si="6"/>
        <v>12.2</v>
      </c>
      <c r="M149">
        <f t="shared" si="6"/>
        <v>12.2</v>
      </c>
    </row>
    <row r="151" spans="1:13" x14ac:dyDescent="0.3">
      <c r="A151" t="s">
        <v>81</v>
      </c>
      <c r="D151">
        <v>17.3</v>
      </c>
      <c r="E151">
        <v>22.9</v>
      </c>
      <c r="F151">
        <v>26.7</v>
      </c>
      <c r="G151">
        <v>30.5</v>
      </c>
      <c r="H151">
        <f t="shared" ref="H151:M151" si="7">G151</f>
        <v>30.5</v>
      </c>
      <c r="I151">
        <f t="shared" si="7"/>
        <v>30.5</v>
      </c>
      <c r="J151">
        <f t="shared" si="7"/>
        <v>30.5</v>
      </c>
      <c r="K151">
        <f t="shared" si="7"/>
        <v>30.5</v>
      </c>
      <c r="L151">
        <f t="shared" si="7"/>
        <v>30.5</v>
      </c>
      <c r="M151">
        <f t="shared" si="7"/>
        <v>30.5</v>
      </c>
    </row>
    <row r="155" spans="1:13" x14ac:dyDescent="0.3">
      <c r="A155" s="121" t="s">
        <v>316</v>
      </c>
      <c r="B155" s="23"/>
    </row>
    <row r="157" spans="1:13" x14ac:dyDescent="0.3">
      <c r="A157" t="s">
        <v>317</v>
      </c>
      <c r="D157">
        <f t="shared" ref="D157:M157" si="8">$C44*D123</f>
        <v>328500</v>
      </c>
      <c r="E157">
        <f t="shared" si="8"/>
        <v>438000</v>
      </c>
      <c r="F157">
        <f t="shared" si="8"/>
        <v>510999.99999999994</v>
      </c>
      <c r="G157">
        <f t="shared" si="8"/>
        <v>584000</v>
      </c>
      <c r="H157">
        <f t="shared" si="8"/>
        <v>584000</v>
      </c>
      <c r="I157">
        <f t="shared" si="8"/>
        <v>584000</v>
      </c>
      <c r="J157">
        <f t="shared" si="8"/>
        <v>584000</v>
      </c>
      <c r="K157">
        <f t="shared" si="8"/>
        <v>584000</v>
      </c>
      <c r="L157">
        <f t="shared" si="8"/>
        <v>584000</v>
      </c>
      <c r="M157">
        <f t="shared" si="8"/>
        <v>584000</v>
      </c>
    </row>
    <row r="158" spans="1:13" x14ac:dyDescent="0.3">
      <c r="A158" t="s">
        <v>318</v>
      </c>
      <c r="D158" s="40">
        <f t="shared" ref="D158:M158" si="9">D157*$C65/1000000</f>
        <v>164.25</v>
      </c>
      <c r="E158" s="40">
        <f t="shared" si="9"/>
        <v>219</v>
      </c>
      <c r="F158" s="40">
        <f t="shared" si="9"/>
        <v>255.49999999999997</v>
      </c>
      <c r="G158" s="40">
        <f t="shared" si="9"/>
        <v>292</v>
      </c>
      <c r="H158" s="40">
        <f t="shared" si="9"/>
        <v>292</v>
      </c>
      <c r="I158" s="40">
        <f t="shared" si="9"/>
        <v>292</v>
      </c>
      <c r="J158" s="40">
        <f t="shared" si="9"/>
        <v>292</v>
      </c>
      <c r="K158" s="40">
        <f t="shared" si="9"/>
        <v>292</v>
      </c>
      <c r="L158" s="40">
        <f t="shared" si="9"/>
        <v>292</v>
      </c>
      <c r="M158" s="40">
        <f t="shared" si="9"/>
        <v>292</v>
      </c>
    </row>
    <row r="159" spans="1:13" x14ac:dyDescent="0.3">
      <c r="A159" t="s">
        <v>319</v>
      </c>
      <c r="D159" s="40">
        <f>((D157*$C62)/1000000)+(D146-C146)</f>
        <v>95.121402924999998</v>
      </c>
      <c r="E159" s="40">
        <f t="shared" ref="E159:M159" si="10">((E157*$C62)/1000000)+(E146-D146)</f>
        <v>113.6952039</v>
      </c>
      <c r="F159" s="40">
        <f t="shared" si="10"/>
        <v>130.54440455</v>
      </c>
      <c r="G159" s="40">
        <f t="shared" si="10"/>
        <v>148.7936052</v>
      </c>
      <c r="H159" s="40">
        <f t="shared" si="10"/>
        <v>145.99360519999999</v>
      </c>
      <c r="I159" s="40">
        <f t="shared" si="10"/>
        <v>145.99360519999999</v>
      </c>
      <c r="J159" s="40">
        <f t="shared" si="10"/>
        <v>145.99360519999999</v>
      </c>
      <c r="K159" s="40">
        <f t="shared" si="10"/>
        <v>145.99360519999999</v>
      </c>
      <c r="L159" s="40">
        <f t="shared" si="10"/>
        <v>145.99360519999999</v>
      </c>
      <c r="M159" s="40">
        <f t="shared" si="10"/>
        <v>145.99360519999999</v>
      </c>
    </row>
    <row r="160" spans="1:13" x14ac:dyDescent="0.3">
      <c r="A160" t="s">
        <v>100</v>
      </c>
      <c r="D160" s="40">
        <f>(D157*$C69)/1000000</f>
        <v>1.3140000000000001</v>
      </c>
      <c r="E160" s="40">
        <f t="shared" ref="E160:M160" si="11">(E157*$C69)/1000000</f>
        <v>1.752</v>
      </c>
      <c r="F160" s="40">
        <f t="shared" si="11"/>
        <v>2.0439999999999996</v>
      </c>
      <c r="G160" s="40">
        <f t="shared" si="11"/>
        <v>2.3359999999999999</v>
      </c>
      <c r="H160" s="40">
        <f t="shared" si="11"/>
        <v>2.3359999999999999</v>
      </c>
      <c r="I160" s="40">
        <f t="shared" si="11"/>
        <v>2.3359999999999999</v>
      </c>
      <c r="J160" s="40">
        <f t="shared" si="11"/>
        <v>2.3359999999999999</v>
      </c>
      <c r="K160" s="40">
        <f t="shared" si="11"/>
        <v>2.3359999999999999</v>
      </c>
      <c r="L160" s="40">
        <f t="shared" si="11"/>
        <v>2.3359999999999999</v>
      </c>
      <c r="M160" s="40">
        <f t="shared" si="11"/>
        <v>2.3359999999999999</v>
      </c>
    </row>
    <row r="161" spans="1:13" x14ac:dyDescent="0.3">
      <c r="A161" t="s">
        <v>101</v>
      </c>
      <c r="D161" s="40">
        <f>C72+C73</f>
        <v>3.2</v>
      </c>
      <c r="E161" s="40">
        <f t="shared" ref="E161:M161" si="12">D161+(D161*$C74)/100</f>
        <v>3.4400000000000004</v>
      </c>
      <c r="F161" s="40">
        <f t="shared" si="12"/>
        <v>3.6980000000000004</v>
      </c>
      <c r="G161" s="40">
        <f t="shared" si="12"/>
        <v>3.9753500000000006</v>
      </c>
      <c r="H161" s="40">
        <f t="shared" si="12"/>
        <v>4.2735012500000007</v>
      </c>
      <c r="I161" s="40">
        <f t="shared" si="12"/>
        <v>4.5940138437500009</v>
      </c>
      <c r="J161" s="40">
        <f t="shared" si="12"/>
        <v>4.9385648820312511</v>
      </c>
      <c r="K161" s="40">
        <f t="shared" si="12"/>
        <v>5.3089572481835949</v>
      </c>
      <c r="L161" s="40">
        <f t="shared" si="12"/>
        <v>5.7071290417973648</v>
      </c>
      <c r="M161" s="40">
        <f t="shared" si="12"/>
        <v>6.1351637199321676</v>
      </c>
    </row>
    <row r="162" spans="1:13" x14ac:dyDescent="0.3">
      <c r="A162" t="s">
        <v>102</v>
      </c>
      <c r="D162" s="40">
        <f>$C76*D159</f>
        <v>9.5121402924999998</v>
      </c>
      <c r="E162" s="40">
        <f t="shared" ref="E162:M162" si="13">$C76*E159</f>
        <v>11.36952039</v>
      </c>
      <c r="F162" s="40">
        <f t="shared" si="13"/>
        <v>13.054440455</v>
      </c>
      <c r="G162" s="40">
        <f t="shared" si="13"/>
        <v>14.879360520000001</v>
      </c>
      <c r="H162" s="40">
        <f t="shared" si="13"/>
        <v>14.599360519999999</v>
      </c>
      <c r="I162" s="40">
        <f t="shared" si="13"/>
        <v>14.599360519999999</v>
      </c>
      <c r="J162" s="40">
        <f t="shared" si="13"/>
        <v>14.599360519999999</v>
      </c>
      <c r="K162" s="40">
        <f t="shared" si="13"/>
        <v>14.599360519999999</v>
      </c>
      <c r="L162" s="40">
        <f t="shared" si="13"/>
        <v>14.599360519999999</v>
      </c>
      <c r="M162" s="40">
        <f t="shared" si="13"/>
        <v>14.599360519999999</v>
      </c>
    </row>
    <row r="163" spans="1:13" x14ac:dyDescent="0.3">
      <c r="A163" t="s">
        <v>320</v>
      </c>
      <c r="D163" s="40">
        <f t="shared" ref="D163:M163" si="14">D157*$C78/1000000</f>
        <v>1.6425000000000001</v>
      </c>
      <c r="E163" s="40">
        <f t="shared" si="14"/>
        <v>2.19</v>
      </c>
      <c r="F163" s="40">
        <f t="shared" si="14"/>
        <v>2.5549999999999997</v>
      </c>
      <c r="G163" s="40">
        <f t="shared" si="14"/>
        <v>2.92</v>
      </c>
      <c r="H163" s="40">
        <f t="shared" si="14"/>
        <v>2.92</v>
      </c>
      <c r="I163" s="40">
        <f t="shared" si="14"/>
        <v>2.92</v>
      </c>
      <c r="J163" s="40">
        <f t="shared" si="14"/>
        <v>2.92</v>
      </c>
      <c r="K163" s="40">
        <f t="shared" si="14"/>
        <v>2.92</v>
      </c>
      <c r="L163" s="40">
        <f t="shared" si="14"/>
        <v>2.92</v>
      </c>
      <c r="M163" s="40">
        <f t="shared" si="14"/>
        <v>2.92</v>
      </c>
    </row>
    <row r="164" spans="1:13" x14ac:dyDescent="0.3">
      <c r="A164" t="s">
        <v>111</v>
      </c>
      <c r="D164" s="40">
        <f>D157*$C77/1000000</f>
        <v>0</v>
      </c>
      <c r="E164" s="40">
        <f t="shared" ref="E164:M164" si="15">E157*$C77/1000000</f>
        <v>0</v>
      </c>
      <c r="F164" s="40">
        <f t="shared" si="15"/>
        <v>0</v>
      </c>
      <c r="G164" s="40">
        <f t="shared" si="15"/>
        <v>0</v>
      </c>
      <c r="H164" s="40">
        <f t="shared" si="15"/>
        <v>0</v>
      </c>
      <c r="I164" s="40">
        <f t="shared" si="15"/>
        <v>0</v>
      </c>
      <c r="J164" s="40">
        <f t="shared" si="15"/>
        <v>0</v>
      </c>
      <c r="K164" s="40">
        <f t="shared" si="15"/>
        <v>0</v>
      </c>
      <c r="L164" s="40">
        <f t="shared" si="15"/>
        <v>0</v>
      </c>
      <c r="M164" s="40">
        <f t="shared" si="15"/>
        <v>0</v>
      </c>
    </row>
    <row r="165" spans="1:13" x14ac:dyDescent="0.3">
      <c r="A165" t="s">
        <v>112</v>
      </c>
      <c r="D165" s="40">
        <f>D157*$C79/1000000</f>
        <v>0</v>
      </c>
      <c r="E165" s="40">
        <f t="shared" ref="E165:M165" si="16">E157*$C79/1000000</f>
        <v>0</v>
      </c>
      <c r="F165" s="40">
        <f t="shared" si="16"/>
        <v>0</v>
      </c>
      <c r="G165" s="40">
        <f t="shared" si="16"/>
        <v>0</v>
      </c>
      <c r="H165" s="40">
        <f t="shared" si="16"/>
        <v>0</v>
      </c>
      <c r="I165" s="40">
        <f t="shared" si="16"/>
        <v>0</v>
      </c>
      <c r="J165" s="40">
        <f t="shared" si="16"/>
        <v>0</v>
      </c>
      <c r="K165" s="40">
        <f t="shared" si="16"/>
        <v>0</v>
      </c>
      <c r="L165" s="40">
        <f t="shared" si="16"/>
        <v>0</v>
      </c>
      <c r="M165" s="40">
        <f t="shared" si="16"/>
        <v>0</v>
      </c>
    </row>
    <row r="166" spans="1:13" x14ac:dyDescent="0.3">
      <c r="A166" t="s">
        <v>321</v>
      </c>
      <c r="D166" s="40">
        <f>D158*$C80</f>
        <v>3.2850000000000001</v>
      </c>
      <c r="E166" s="40">
        <f t="shared" ref="E166:M166" si="17">E158*$C80</f>
        <v>4.38</v>
      </c>
      <c r="F166" s="40">
        <f t="shared" si="17"/>
        <v>5.1099999999999994</v>
      </c>
      <c r="G166" s="40">
        <f t="shared" si="17"/>
        <v>5.84</v>
      </c>
      <c r="H166" s="40">
        <f t="shared" si="17"/>
        <v>5.84</v>
      </c>
      <c r="I166" s="40">
        <f t="shared" si="17"/>
        <v>5.84</v>
      </c>
      <c r="J166" s="40">
        <f t="shared" si="17"/>
        <v>5.84</v>
      </c>
      <c r="K166" s="40">
        <f t="shared" si="17"/>
        <v>5.84</v>
      </c>
      <c r="L166" s="40">
        <f t="shared" si="17"/>
        <v>5.84</v>
      </c>
      <c r="M166" s="40">
        <f t="shared" si="17"/>
        <v>5.84</v>
      </c>
    </row>
    <row r="167" spans="1:13" x14ac:dyDescent="0.3">
      <c r="A167" t="s">
        <v>113</v>
      </c>
      <c r="D167" s="40">
        <f t="shared" ref="D167:M167" si="18">IF(D121&gt;$C83,0,D158*$C82/100)</f>
        <v>3.2850000000000001</v>
      </c>
      <c r="E167" s="40">
        <f t="shared" si="18"/>
        <v>4.38</v>
      </c>
      <c r="F167" s="40">
        <f t="shared" si="18"/>
        <v>5.1099999999999994</v>
      </c>
      <c r="G167" s="40">
        <f t="shared" si="18"/>
        <v>5.84</v>
      </c>
      <c r="H167" s="40">
        <f t="shared" si="18"/>
        <v>5.84</v>
      </c>
      <c r="I167" s="40">
        <f t="shared" si="18"/>
        <v>0</v>
      </c>
      <c r="J167" s="40">
        <f t="shared" si="18"/>
        <v>0</v>
      </c>
      <c r="K167" s="40">
        <f t="shared" si="18"/>
        <v>0</v>
      </c>
      <c r="L167" s="40">
        <f t="shared" si="18"/>
        <v>0</v>
      </c>
      <c r="M167" s="40">
        <f t="shared" si="18"/>
        <v>0</v>
      </c>
    </row>
    <row r="168" spans="1:13" x14ac:dyDescent="0.3">
      <c r="A168" t="s">
        <v>114</v>
      </c>
      <c r="D168" s="40">
        <f>$C100</f>
        <v>1.8</v>
      </c>
      <c r="E168" s="40">
        <f>D168*(1+$C$101/100)</f>
        <v>1.9800000000000002</v>
      </c>
      <c r="F168" s="40">
        <f t="shared" ref="F168:M168" si="19">E168*(1+$C$101/100)</f>
        <v>2.1780000000000004</v>
      </c>
      <c r="G168" s="40">
        <f t="shared" si="19"/>
        <v>2.3958000000000008</v>
      </c>
      <c r="H168" s="40">
        <f t="shared" si="19"/>
        <v>2.6353800000000009</v>
      </c>
      <c r="I168" s="40">
        <f t="shared" si="19"/>
        <v>2.8989180000000014</v>
      </c>
      <c r="J168" s="40">
        <f t="shared" si="19"/>
        <v>3.1888098000000018</v>
      </c>
      <c r="K168" s="40">
        <f t="shared" si="19"/>
        <v>3.5076907800000021</v>
      </c>
      <c r="L168" s="40">
        <f t="shared" si="19"/>
        <v>3.8584598580000025</v>
      </c>
      <c r="M168" s="40">
        <f t="shared" si="19"/>
        <v>4.244305843800003</v>
      </c>
    </row>
    <row r="169" spans="1:13" x14ac:dyDescent="0.3">
      <c r="A169" s="123" t="s">
        <v>157</v>
      </c>
      <c r="B169" s="55"/>
    </row>
    <row r="170" spans="1:13" x14ac:dyDescent="0.3">
      <c r="A170" s="55" t="s">
        <v>75</v>
      </c>
      <c r="B170" s="55"/>
      <c r="C170">
        <f t="shared" ref="C170:M170" si="20">$C27*C138/100</f>
        <v>0</v>
      </c>
      <c r="D170">
        <f t="shared" si="20"/>
        <v>0</v>
      </c>
      <c r="E170">
        <f t="shared" si="20"/>
        <v>0</v>
      </c>
      <c r="F170">
        <f t="shared" si="20"/>
        <v>0</v>
      </c>
      <c r="G170">
        <f t="shared" si="20"/>
        <v>0</v>
      </c>
      <c r="H170">
        <f t="shared" si="20"/>
        <v>0</v>
      </c>
      <c r="I170">
        <f t="shared" si="20"/>
        <v>0</v>
      </c>
      <c r="J170">
        <f t="shared" si="20"/>
        <v>0</v>
      </c>
      <c r="K170">
        <f t="shared" si="20"/>
        <v>0</v>
      </c>
      <c r="L170">
        <f t="shared" si="20"/>
        <v>0</v>
      </c>
      <c r="M170">
        <f t="shared" si="20"/>
        <v>0</v>
      </c>
    </row>
    <row r="171" spans="1:13" x14ac:dyDescent="0.3">
      <c r="A171" s="55" t="s">
        <v>0</v>
      </c>
      <c r="B171" s="55"/>
      <c r="C171">
        <f t="shared" ref="C171:M171" si="21">$C32*C139/100</f>
        <v>0</v>
      </c>
      <c r="D171">
        <f t="shared" si="21"/>
        <v>0</v>
      </c>
      <c r="E171" s="40">
        <f t="shared" si="21"/>
        <v>6.65</v>
      </c>
      <c r="F171" s="40">
        <f t="shared" si="21"/>
        <v>9.9749999999999996</v>
      </c>
      <c r="G171" s="40">
        <f t="shared" si="21"/>
        <v>13.3</v>
      </c>
      <c r="H171" s="40">
        <f t="shared" si="21"/>
        <v>13.3</v>
      </c>
      <c r="I171" s="40">
        <f t="shared" si="21"/>
        <v>13.3</v>
      </c>
      <c r="J171" s="40">
        <f t="shared" si="21"/>
        <v>13.3</v>
      </c>
      <c r="K171" s="40">
        <f t="shared" si="21"/>
        <v>13.3</v>
      </c>
      <c r="L171" s="40">
        <f t="shared" si="21"/>
        <v>13.3</v>
      </c>
      <c r="M171" s="40">
        <f t="shared" si="21"/>
        <v>13.3</v>
      </c>
    </row>
    <row r="172" spans="1:13" x14ac:dyDescent="0.3">
      <c r="A172" s="55" t="s">
        <v>117</v>
      </c>
      <c r="B172" s="55"/>
      <c r="D172" s="40">
        <f>IF(($C13-C172)&gt;0, MIN($C85,($C13-C172)),0)</f>
        <v>0.4</v>
      </c>
      <c r="E172" s="40">
        <f>IF(($C13-SUM($C172:D172))&gt;0,MIN($C85,($C13-SUM($C172:D172))),0)</f>
        <v>0.4</v>
      </c>
      <c r="F172" s="40">
        <f>IF(($C13-SUM($C172:E172))&gt;0,MIN($C85,($C13-SUM($C172:E172))),0)</f>
        <v>0.4</v>
      </c>
      <c r="G172" s="40">
        <f>IF(($C13-SUM($C172:F172))&gt;0,MIN($C85,($C13-SUM($C172:F172))),0)</f>
        <v>0.4</v>
      </c>
      <c r="H172" s="40">
        <f>IF(($C13-SUM($C172:G172))&gt;0,MIN($C85,($C13-SUM($C172:G172))),0)</f>
        <v>0.4</v>
      </c>
      <c r="I172" s="40">
        <f>IF(($C13-SUM($C172:H172))&gt;0,MIN($C85,($C13-SUM($C172:H172))),0)</f>
        <v>0.4</v>
      </c>
      <c r="J172" s="40">
        <f>IF(($C13-SUM($C172:I172))&gt;0,MIN($C85,($C13-SUM($C172:I172))),0)</f>
        <v>0.4</v>
      </c>
      <c r="K172" s="40">
        <f>IF(($C13-SUM($C172:J172))&gt;0,MIN($C85,($C13-SUM($C172:J172))),0)</f>
        <v>0.4</v>
      </c>
      <c r="L172" s="40">
        <f>IF(($C13-SUM($C172:K172))&gt;0,MIN($C85,($C13-SUM($C172:K172))),0)</f>
        <v>0.4</v>
      </c>
      <c r="M172" s="40">
        <f>IF(($C13-SUM($C172:L172))&gt;0,MIN($C85,($C13-SUM($C172:L172))),0)</f>
        <v>0.4</v>
      </c>
    </row>
    <row r="175" spans="1:13" x14ac:dyDescent="0.3">
      <c r="A175" s="70"/>
      <c r="B175" s="70"/>
    </row>
    <row r="176" spans="1:13" x14ac:dyDescent="0.3">
      <c r="A176" s="70"/>
      <c r="B176" s="70"/>
    </row>
    <row r="177" spans="1:13" x14ac:dyDescent="0.3">
      <c r="A177" s="23" t="s">
        <v>322</v>
      </c>
      <c r="B177" s="23"/>
    </row>
    <row r="179" spans="1:13" x14ac:dyDescent="0.3">
      <c r="A179" s="23" t="s">
        <v>323</v>
      </c>
      <c r="B179" s="23"/>
    </row>
    <row r="180" spans="1:13" x14ac:dyDescent="0.3">
      <c r="A180" t="s">
        <v>324</v>
      </c>
      <c r="D180" s="40">
        <f>C33</f>
        <v>132</v>
      </c>
      <c r="E180" s="40">
        <f>D182</f>
        <v>132</v>
      </c>
      <c r="F180" s="40">
        <f t="shared" ref="F180:M180" si="22">E182</f>
        <v>132</v>
      </c>
      <c r="G180" s="40">
        <f t="shared" si="22"/>
        <v>115.5</v>
      </c>
      <c r="H180" s="40">
        <f t="shared" si="22"/>
        <v>99</v>
      </c>
      <c r="I180" s="40">
        <f t="shared" si="22"/>
        <v>82.5</v>
      </c>
      <c r="J180" s="40">
        <f t="shared" si="22"/>
        <v>66</v>
      </c>
      <c r="K180" s="40">
        <f t="shared" si="22"/>
        <v>49.5</v>
      </c>
      <c r="L180" s="40">
        <f t="shared" si="22"/>
        <v>33</v>
      </c>
      <c r="M180" s="40">
        <f t="shared" si="22"/>
        <v>16.5</v>
      </c>
    </row>
    <row r="181" spans="1:13" x14ac:dyDescent="0.3">
      <c r="A181" s="70" t="s">
        <v>325</v>
      </c>
      <c r="B181" s="70"/>
      <c r="D181">
        <f t="shared" ref="D181:M181" si="23">IF(D121&gt;$C109,($C33/$C110*$C111),0)</f>
        <v>0</v>
      </c>
      <c r="E181">
        <f t="shared" si="23"/>
        <v>0</v>
      </c>
      <c r="F181">
        <f t="shared" si="23"/>
        <v>16.5</v>
      </c>
      <c r="G181">
        <f t="shared" si="23"/>
        <v>16.5</v>
      </c>
      <c r="H181">
        <f t="shared" si="23"/>
        <v>16.5</v>
      </c>
      <c r="I181">
        <f t="shared" si="23"/>
        <v>16.5</v>
      </c>
      <c r="J181">
        <f t="shared" si="23"/>
        <v>16.5</v>
      </c>
      <c r="K181">
        <f t="shared" si="23"/>
        <v>16.5</v>
      </c>
      <c r="L181">
        <f t="shared" si="23"/>
        <v>16.5</v>
      </c>
      <c r="M181">
        <f t="shared" si="23"/>
        <v>16.5</v>
      </c>
    </row>
    <row r="182" spans="1:13" x14ac:dyDescent="0.3">
      <c r="A182" t="s">
        <v>326</v>
      </c>
      <c r="D182" s="40">
        <f>D180-D181</f>
        <v>132</v>
      </c>
      <c r="E182" s="40">
        <f t="shared" ref="E182:M182" si="24">E180-E181</f>
        <v>132</v>
      </c>
      <c r="F182" s="40">
        <f t="shared" si="24"/>
        <v>115.5</v>
      </c>
      <c r="G182" s="40">
        <f t="shared" si="24"/>
        <v>99</v>
      </c>
      <c r="H182" s="40">
        <f t="shared" si="24"/>
        <v>82.5</v>
      </c>
      <c r="I182" s="40">
        <f t="shared" si="24"/>
        <v>66</v>
      </c>
      <c r="J182" s="40">
        <f t="shared" si="24"/>
        <v>49.5</v>
      </c>
      <c r="K182" s="40">
        <f t="shared" si="24"/>
        <v>33</v>
      </c>
      <c r="L182" s="40">
        <f t="shared" si="24"/>
        <v>16.5</v>
      </c>
      <c r="M182" s="40">
        <f t="shared" si="24"/>
        <v>0</v>
      </c>
    </row>
    <row r="183" spans="1:13" x14ac:dyDescent="0.3">
      <c r="A183" s="70" t="s">
        <v>327</v>
      </c>
      <c r="B183" s="70"/>
      <c r="D183">
        <f t="shared" ref="D183:M183" si="25">((D180+D182)/2)*($C105/100)</f>
        <v>17.16</v>
      </c>
      <c r="E183" s="40">
        <f t="shared" si="25"/>
        <v>17.16</v>
      </c>
      <c r="F183" s="40">
        <f t="shared" si="25"/>
        <v>16.087500000000002</v>
      </c>
      <c r="G183" s="40">
        <f t="shared" si="25"/>
        <v>13.942500000000001</v>
      </c>
      <c r="H183" s="40">
        <f t="shared" si="25"/>
        <v>11.797500000000001</v>
      </c>
      <c r="I183" s="40">
        <f t="shared" si="25"/>
        <v>9.6524999999999999</v>
      </c>
      <c r="J183" s="40">
        <f t="shared" si="25"/>
        <v>7.5075000000000003</v>
      </c>
      <c r="K183" s="40">
        <f t="shared" si="25"/>
        <v>5.3624999999999998</v>
      </c>
      <c r="L183" s="40">
        <f t="shared" si="25"/>
        <v>3.2175000000000002</v>
      </c>
      <c r="M183" s="40">
        <f t="shared" si="25"/>
        <v>1.0725</v>
      </c>
    </row>
    <row r="185" spans="1:13" x14ac:dyDescent="0.3">
      <c r="A185" s="23" t="s">
        <v>118</v>
      </c>
      <c r="B185" s="23"/>
    </row>
    <row r="186" spans="1:13" x14ac:dyDescent="0.3">
      <c r="A186" t="s">
        <v>119</v>
      </c>
      <c r="D186" s="40">
        <f>D151</f>
        <v>17.3</v>
      </c>
      <c r="E186" s="40">
        <f t="shared" ref="E186:M186" si="26">E151</f>
        <v>22.9</v>
      </c>
      <c r="F186" s="40">
        <f t="shared" si="26"/>
        <v>26.7</v>
      </c>
      <c r="G186" s="40">
        <f t="shared" si="26"/>
        <v>30.5</v>
      </c>
      <c r="H186" s="40">
        <f t="shared" si="26"/>
        <v>30.5</v>
      </c>
      <c r="I186" s="40">
        <f t="shared" si="26"/>
        <v>30.5</v>
      </c>
      <c r="J186" s="40">
        <f t="shared" si="26"/>
        <v>30.5</v>
      </c>
      <c r="K186" s="40">
        <f t="shared" si="26"/>
        <v>30.5</v>
      </c>
      <c r="L186" s="40">
        <f t="shared" si="26"/>
        <v>30.5</v>
      </c>
      <c r="M186" s="40">
        <f t="shared" si="26"/>
        <v>30.5</v>
      </c>
    </row>
    <row r="187" spans="1:13" x14ac:dyDescent="0.3">
      <c r="A187" t="s">
        <v>226</v>
      </c>
      <c r="D187" s="40">
        <f t="shared" ref="D187:M187" si="27">D186*$C106/100</f>
        <v>2.0760000000000001</v>
      </c>
      <c r="E187" s="40">
        <f t="shared" si="27"/>
        <v>2.7479999999999993</v>
      </c>
      <c r="F187" s="40">
        <f t="shared" si="27"/>
        <v>3.2039999999999997</v>
      </c>
      <c r="G187" s="40">
        <f t="shared" si="27"/>
        <v>3.66</v>
      </c>
      <c r="H187" s="40">
        <f t="shared" si="27"/>
        <v>3.66</v>
      </c>
      <c r="I187" s="40">
        <f t="shared" si="27"/>
        <v>3.66</v>
      </c>
      <c r="J187" s="40">
        <f t="shared" si="27"/>
        <v>3.66</v>
      </c>
      <c r="K187" s="40">
        <f t="shared" si="27"/>
        <v>3.66</v>
      </c>
      <c r="L187" s="40">
        <f t="shared" si="27"/>
        <v>3.66</v>
      </c>
      <c r="M187" s="40">
        <f t="shared" si="27"/>
        <v>3.66</v>
      </c>
    </row>
    <row r="189" spans="1:13" x14ac:dyDescent="0.3">
      <c r="A189" s="23" t="s">
        <v>328</v>
      </c>
      <c r="B189" s="23"/>
      <c r="D189" s="40">
        <f>D183+D187</f>
        <v>19.236000000000001</v>
      </c>
      <c r="E189" s="40">
        <f t="shared" ref="E189:M189" si="28">E183+E187</f>
        <v>19.908000000000001</v>
      </c>
      <c r="F189" s="40">
        <f t="shared" si="28"/>
        <v>19.291500000000003</v>
      </c>
      <c r="G189" s="40">
        <f t="shared" si="28"/>
        <v>17.602499999999999</v>
      </c>
      <c r="H189" s="40">
        <f t="shared" si="28"/>
        <v>15.457500000000001</v>
      </c>
      <c r="I189" s="40">
        <f t="shared" si="28"/>
        <v>13.3125</v>
      </c>
      <c r="J189" s="40">
        <f t="shared" si="28"/>
        <v>11.1675</v>
      </c>
      <c r="K189" s="40">
        <f t="shared" si="28"/>
        <v>9.0225000000000009</v>
      </c>
      <c r="L189" s="40">
        <f t="shared" si="28"/>
        <v>6.8775000000000004</v>
      </c>
      <c r="M189" s="40">
        <f t="shared" si="28"/>
        <v>4.7324999999999999</v>
      </c>
    </row>
    <row r="191" spans="1:13" x14ac:dyDescent="0.3">
      <c r="A191" s="124" t="s">
        <v>329</v>
      </c>
      <c r="B191" s="124"/>
    </row>
    <row r="193" spans="1:13" x14ac:dyDescent="0.3">
      <c r="A193" t="s">
        <v>330</v>
      </c>
    </row>
    <row r="195" spans="1:13" x14ac:dyDescent="0.3">
      <c r="A195" s="23" t="s">
        <v>38</v>
      </c>
      <c r="B195" s="23"/>
    </row>
    <row r="197" spans="1:13" x14ac:dyDescent="0.3">
      <c r="A197" t="s">
        <v>331</v>
      </c>
      <c r="D197" s="40">
        <f>C11</f>
        <v>10.9</v>
      </c>
      <c r="E197" s="40">
        <f>D199</f>
        <v>10.9</v>
      </c>
      <c r="F197" s="40">
        <f t="shared" ref="F197:M197" si="29">E199</f>
        <v>10.9</v>
      </c>
      <c r="G197" s="40">
        <f t="shared" si="29"/>
        <v>10.9</v>
      </c>
      <c r="H197" s="40">
        <f t="shared" si="29"/>
        <v>10.9</v>
      </c>
      <c r="I197" s="40">
        <f t="shared" si="29"/>
        <v>10.9</v>
      </c>
      <c r="J197" s="40">
        <f t="shared" si="29"/>
        <v>10.9</v>
      </c>
      <c r="K197" s="40">
        <f t="shared" si="29"/>
        <v>10.9</v>
      </c>
      <c r="L197" s="40">
        <f t="shared" si="29"/>
        <v>10.9</v>
      </c>
      <c r="M197" s="40">
        <f t="shared" si="29"/>
        <v>10.9</v>
      </c>
    </row>
    <row r="198" spans="1:13" x14ac:dyDescent="0.3">
      <c r="A198" t="s">
        <v>124</v>
      </c>
      <c r="D198">
        <f>D142</f>
        <v>0</v>
      </c>
      <c r="E198">
        <f t="shared" ref="E198:M198" si="30">E142</f>
        <v>0</v>
      </c>
      <c r="F198">
        <f t="shared" si="30"/>
        <v>0</v>
      </c>
      <c r="G198">
        <f t="shared" si="30"/>
        <v>0</v>
      </c>
      <c r="H198">
        <f t="shared" si="30"/>
        <v>0</v>
      </c>
      <c r="I198">
        <f t="shared" si="30"/>
        <v>0</v>
      </c>
      <c r="J198">
        <f t="shared" si="30"/>
        <v>0</v>
      </c>
      <c r="K198">
        <f t="shared" si="30"/>
        <v>0</v>
      </c>
      <c r="L198">
        <f t="shared" si="30"/>
        <v>0</v>
      </c>
      <c r="M198">
        <f t="shared" si="30"/>
        <v>0</v>
      </c>
    </row>
    <row r="199" spans="1:13" x14ac:dyDescent="0.3">
      <c r="A199" t="s">
        <v>125</v>
      </c>
      <c r="D199" s="40">
        <f>D197+D198</f>
        <v>10.9</v>
      </c>
      <c r="E199" s="40">
        <f t="shared" ref="E199:M199" si="31">E197+E198</f>
        <v>10.9</v>
      </c>
      <c r="F199" s="40">
        <f t="shared" si="31"/>
        <v>10.9</v>
      </c>
      <c r="G199" s="40">
        <f t="shared" si="31"/>
        <v>10.9</v>
      </c>
      <c r="H199" s="40">
        <f t="shared" si="31"/>
        <v>10.9</v>
      </c>
      <c r="I199" s="40">
        <f t="shared" si="31"/>
        <v>10.9</v>
      </c>
      <c r="J199" s="40">
        <f t="shared" si="31"/>
        <v>10.9</v>
      </c>
      <c r="K199" s="40">
        <f t="shared" si="31"/>
        <v>10.9</v>
      </c>
      <c r="L199" s="40">
        <f t="shared" si="31"/>
        <v>10.9</v>
      </c>
      <c r="M199" s="40">
        <f t="shared" si="31"/>
        <v>10.9</v>
      </c>
    </row>
    <row r="200" spans="1:13" x14ac:dyDescent="0.3">
      <c r="A200" t="s">
        <v>126</v>
      </c>
      <c r="D200">
        <f t="shared" ref="D200:M200" si="32">IF($C42&gt;1,(IF($C42&gt;2,$E90,$D90)),$C90)</f>
        <v>3.34</v>
      </c>
      <c r="E200">
        <f t="shared" si="32"/>
        <v>3.34</v>
      </c>
      <c r="F200">
        <f t="shared" si="32"/>
        <v>3.34</v>
      </c>
      <c r="G200">
        <f t="shared" si="32"/>
        <v>3.34</v>
      </c>
      <c r="H200">
        <f t="shared" si="32"/>
        <v>3.34</v>
      </c>
      <c r="I200">
        <f t="shared" si="32"/>
        <v>3.34</v>
      </c>
      <c r="J200">
        <f t="shared" si="32"/>
        <v>3.34</v>
      </c>
      <c r="K200">
        <f t="shared" si="32"/>
        <v>3.34</v>
      </c>
      <c r="L200">
        <f t="shared" si="32"/>
        <v>3.34</v>
      </c>
      <c r="M200">
        <f t="shared" si="32"/>
        <v>3.34</v>
      </c>
    </row>
    <row r="201" spans="1:13" x14ac:dyDescent="0.3">
      <c r="A201" s="125" t="s">
        <v>332</v>
      </c>
      <c r="B201" s="125"/>
      <c r="C201" s="40"/>
      <c r="D201" s="40">
        <f>D199*D200/100</f>
        <v>0.36405999999999999</v>
      </c>
      <c r="E201" s="40">
        <f>E199*E200/100</f>
        <v>0.36405999999999999</v>
      </c>
      <c r="F201" s="40">
        <f t="shared" ref="F201:M201" si="33">F199*F200/100</f>
        <v>0.36405999999999999</v>
      </c>
      <c r="G201" s="40">
        <f t="shared" si="33"/>
        <v>0.36405999999999999</v>
      </c>
      <c r="H201" s="40">
        <f t="shared" si="33"/>
        <v>0.36405999999999999</v>
      </c>
      <c r="I201" s="40">
        <f t="shared" si="33"/>
        <v>0.36405999999999999</v>
      </c>
      <c r="J201" s="40">
        <f t="shared" si="33"/>
        <v>0.36405999999999999</v>
      </c>
      <c r="K201" s="40">
        <f t="shared" si="33"/>
        <v>0.36405999999999999</v>
      </c>
      <c r="L201" s="40">
        <f t="shared" si="33"/>
        <v>0.36405999999999999</v>
      </c>
      <c r="M201" s="40">
        <f t="shared" si="33"/>
        <v>0.36405999999999999</v>
      </c>
    </row>
    <row r="203" spans="1:13" x14ac:dyDescent="0.3">
      <c r="A203" s="23" t="s">
        <v>232</v>
      </c>
      <c r="B203" s="23"/>
    </row>
    <row r="205" spans="1:13" x14ac:dyDescent="0.3">
      <c r="A205" t="s">
        <v>331</v>
      </c>
      <c r="D205" s="40">
        <f>C12</f>
        <v>154.80000000000001</v>
      </c>
      <c r="E205" s="40">
        <f>D207</f>
        <v>154.80000000000001</v>
      </c>
      <c r="F205" s="40">
        <f t="shared" ref="F205:M205" si="34">E207</f>
        <v>154.80000000000001</v>
      </c>
      <c r="G205" s="40">
        <f t="shared" si="34"/>
        <v>157.30000000000001</v>
      </c>
      <c r="H205" s="40">
        <f t="shared" si="34"/>
        <v>159.80000000000001</v>
      </c>
      <c r="I205" s="40">
        <f t="shared" si="34"/>
        <v>162.30000000000001</v>
      </c>
      <c r="J205" s="40">
        <f t="shared" si="34"/>
        <v>164.8</v>
      </c>
      <c r="K205" s="40">
        <f t="shared" si="34"/>
        <v>169.8</v>
      </c>
      <c r="L205" s="40">
        <f t="shared" si="34"/>
        <v>174.8</v>
      </c>
      <c r="M205" s="40">
        <f t="shared" si="34"/>
        <v>179.8</v>
      </c>
    </row>
    <row r="206" spans="1:13" x14ac:dyDescent="0.3">
      <c r="A206" t="s">
        <v>124</v>
      </c>
      <c r="D206">
        <f>D141</f>
        <v>0</v>
      </c>
      <c r="E206">
        <f t="shared" ref="E206:M206" si="35">E141</f>
        <v>0</v>
      </c>
      <c r="F206">
        <f t="shared" si="35"/>
        <v>2.5</v>
      </c>
      <c r="G206">
        <f t="shared" si="35"/>
        <v>2.5</v>
      </c>
      <c r="H206">
        <f t="shared" si="35"/>
        <v>2.5</v>
      </c>
      <c r="I206">
        <f t="shared" si="35"/>
        <v>2.5</v>
      </c>
      <c r="J206">
        <f t="shared" si="35"/>
        <v>5</v>
      </c>
      <c r="K206">
        <f t="shared" si="35"/>
        <v>5</v>
      </c>
      <c r="L206">
        <f t="shared" si="35"/>
        <v>5</v>
      </c>
      <c r="M206">
        <f t="shared" si="35"/>
        <v>5</v>
      </c>
    </row>
    <row r="207" spans="1:13" x14ac:dyDescent="0.3">
      <c r="A207" t="s">
        <v>125</v>
      </c>
      <c r="D207" s="40">
        <f>D205+D206</f>
        <v>154.80000000000001</v>
      </c>
      <c r="E207" s="40">
        <f t="shared" ref="E207:M207" si="36">E205+E206</f>
        <v>154.80000000000001</v>
      </c>
      <c r="F207" s="40">
        <f t="shared" si="36"/>
        <v>157.30000000000001</v>
      </c>
      <c r="G207" s="40">
        <f t="shared" si="36"/>
        <v>159.80000000000001</v>
      </c>
      <c r="H207" s="40">
        <f t="shared" si="36"/>
        <v>162.30000000000001</v>
      </c>
      <c r="I207" s="40">
        <f t="shared" si="36"/>
        <v>164.8</v>
      </c>
      <c r="J207" s="40">
        <f t="shared" si="36"/>
        <v>169.8</v>
      </c>
      <c r="K207" s="40">
        <f t="shared" si="36"/>
        <v>174.8</v>
      </c>
      <c r="L207" s="40">
        <f t="shared" si="36"/>
        <v>179.8</v>
      </c>
      <c r="M207" s="40">
        <f t="shared" si="36"/>
        <v>184.8</v>
      </c>
    </row>
    <row r="208" spans="1:13" x14ac:dyDescent="0.3">
      <c r="A208" t="s">
        <v>126</v>
      </c>
      <c r="D208">
        <f t="shared" ref="D208:M208" si="37">IF($C42&gt;1,(IF($C42&gt;2,$E91,$D91)),$C91)</f>
        <v>8.09</v>
      </c>
      <c r="E208">
        <f t="shared" si="37"/>
        <v>8.09</v>
      </c>
      <c r="F208">
        <f t="shared" si="37"/>
        <v>8.09</v>
      </c>
      <c r="G208">
        <f t="shared" si="37"/>
        <v>8.09</v>
      </c>
      <c r="H208">
        <f t="shared" si="37"/>
        <v>8.09</v>
      </c>
      <c r="I208">
        <f t="shared" si="37"/>
        <v>8.09</v>
      </c>
      <c r="J208">
        <f t="shared" si="37"/>
        <v>8.09</v>
      </c>
      <c r="K208">
        <f t="shared" si="37"/>
        <v>8.09</v>
      </c>
      <c r="L208">
        <f t="shared" si="37"/>
        <v>8.09</v>
      </c>
      <c r="M208">
        <f t="shared" si="37"/>
        <v>8.09</v>
      </c>
    </row>
    <row r="209" spans="1:13" x14ac:dyDescent="0.3">
      <c r="A209" s="125" t="s">
        <v>333</v>
      </c>
      <c r="B209" s="125"/>
      <c r="C209" s="40"/>
      <c r="D209" s="40">
        <f>(D207*D208)/100</f>
        <v>12.523320000000002</v>
      </c>
      <c r="E209" s="40">
        <f t="shared" ref="E209:M209" si="38">E207*$D91/100</f>
        <v>12.523320000000002</v>
      </c>
      <c r="F209" s="40">
        <f t="shared" si="38"/>
        <v>12.725569999999999</v>
      </c>
      <c r="G209" s="40">
        <f t="shared" si="38"/>
        <v>12.927820000000002</v>
      </c>
      <c r="H209" s="40">
        <f t="shared" si="38"/>
        <v>13.13007</v>
      </c>
      <c r="I209" s="40">
        <f t="shared" si="38"/>
        <v>13.332319999999999</v>
      </c>
      <c r="J209" s="40">
        <f t="shared" si="38"/>
        <v>13.73682</v>
      </c>
      <c r="K209" s="40">
        <f t="shared" si="38"/>
        <v>14.14132</v>
      </c>
      <c r="L209" s="40">
        <f t="shared" si="38"/>
        <v>14.545820000000001</v>
      </c>
      <c r="M209" s="40">
        <f t="shared" si="38"/>
        <v>14.950320000000001</v>
      </c>
    </row>
    <row r="211" spans="1:13" x14ac:dyDescent="0.3">
      <c r="A211" t="s">
        <v>334</v>
      </c>
      <c r="D211" s="40">
        <f>D201+D209</f>
        <v>12.887380000000002</v>
      </c>
      <c r="E211" s="40">
        <f t="shared" ref="E211:M211" si="39">E201+E209</f>
        <v>12.887380000000002</v>
      </c>
      <c r="F211" s="40">
        <f t="shared" si="39"/>
        <v>13.08963</v>
      </c>
      <c r="G211" s="40">
        <f t="shared" si="39"/>
        <v>13.291880000000003</v>
      </c>
      <c r="H211" s="40">
        <f t="shared" si="39"/>
        <v>13.49413</v>
      </c>
      <c r="I211" s="40">
        <f t="shared" si="39"/>
        <v>13.69638</v>
      </c>
      <c r="J211" s="40">
        <f t="shared" si="39"/>
        <v>14.10088</v>
      </c>
      <c r="K211" s="40">
        <f t="shared" si="39"/>
        <v>14.505380000000001</v>
      </c>
      <c r="L211" s="40">
        <f t="shared" si="39"/>
        <v>14.909880000000001</v>
      </c>
      <c r="M211" s="40">
        <f t="shared" si="39"/>
        <v>15.314380000000002</v>
      </c>
    </row>
    <row r="213" spans="1:13" x14ac:dyDescent="0.3">
      <c r="A213" s="23" t="s">
        <v>329</v>
      </c>
      <c r="B213" s="23"/>
    </row>
    <row r="215" spans="1:13" x14ac:dyDescent="0.3">
      <c r="A215" t="s">
        <v>335</v>
      </c>
    </row>
    <row r="217" spans="1:13" x14ac:dyDescent="0.3">
      <c r="A217" s="23" t="s">
        <v>38</v>
      </c>
      <c r="B217" s="23"/>
    </row>
    <row r="219" spans="1:13" x14ac:dyDescent="0.3">
      <c r="A219" t="s">
        <v>331</v>
      </c>
      <c r="D219" s="40">
        <f>C11</f>
        <v>10.9</v>
      </c>
      <c r="E219" s="40">
        <f>D224</f>
        <v>9.81</v>
      </c>
      <c r="F219" s="40">
        <f t="shared" ref="F219:M219" si="40">E224</f>
        <v>8.8290000000000006</v>
      </c>
      <c r="G219" s="40">
        <f t="shared" si="40"/>
        <v>7.9461000000000004</v>
      </c>
      <c r="H219" s="40">
        <f t="shared" si="40"/>
        <v>7.1514900000000008</v>
      </c>
      <c r="I219" s="40">
        <f t="shared" si="40"/>
        <v>6.4363410000000005</v>
      </c>
      <c r="J219" s="40">
        <f t="shared" si="40"/>
        <v>5.7927069000000007</v>
      </c>
      <c r="K219" s="40">
        <f t="shared" si="40"/>
        <v>5.2134362100000011</v>
      </c>
      <c r="L219" s="40">
        <f t="shared" si="40"/>
        <v>4.6920925890000014</v>
      </c>
      <c r="M219" s="40">
        <f t="shared" si="40"/>
        <v>4.2228833301000011</v>
      </c>
    </row>
    <row r="220" spans="1:13" x14ac:dyDescent="0.3">
      <c r="A220" t="s">
        <v>124</v>
      </c>
      <c r="D220">
        <f>D142</f>
        <v>0</v>
      </c>
      <c r="E220">
        <f t="shared" ref="E220:M220" si="41">E142</f>
        <v>0</v>
      </c>
      <c r="F220">
        <f t="shared" si="41"/>
        <v>0</v>
      </c>
      <c r="G220">
        <f t="shared" si="41"/>
        <v>0</v>
      </c>
      <c r="H220">
        <f t="shared" si="41"/>
        <v>0</v>
      </c>
      <c r="I220">
        <f t="shared" si="41"/>
        <v>0</v>
      </c>
      <c r="J220">
        <f t="shared" si="41"/>
        <v>0</v>
      </c>
      <c r="K220">
        <f t="shared" si="41"/>
        <v>0</v>
      </c>
      <c r="L220">
        <f t="shared" si="41"/>
        <v>0</v>
      </c>
      <c r="M220">
        <f t="shared" si="41"/>
        <v>0</v>
      </c>
    </row>
    <row r="221" spans="1:13" x14ac:dyDescent="0.3">
      <c r="A221" t="s">
        <v>125</v>
      </c>
      <c r="D221" s="40">
        <f>D219+D220</f>
        <v>10.9</v>
      </c>
      <c r="E221" s="40">
        <f t="shared" ref="E221:M221" si="42">E219+E220</f>
        <v>9.81</v>
      </c>
      <c r="F221" s="40">
        <f t="shared" si="42"/>
        <v>8.8290000000000006</v>
      </c>
      <c r="G221" s="40">
        <f t="shared" si="42"/>
        <v>7.9461000000000004</v>
      </c>
      <c r="H221" s="40">
        <f t="shared" si="42"/>
        <v>7.1514900000000008</v>
      </c>
      <c r="I221" s="40">
        <f t="shared" si="42"/>
        <v>6.4363410000000005</v>
      </c>
      <c r="J221" s="40">
        <f t="shared" si="42"/>
        <v>5.7927069000000007</v>
      </c>
      <c r="K221" s="40">
        <f t="shared" si="42"/>
        <v>5.2134362100000011</v>
      </c>
      <c r="L221" s="40">
        <f t="shared" si="42"/>
        <v>4.6920925890000014</v>
      </c>
      <c r="M221" s="40">
        <f t="shared" si="42"/>
        <v>4.2228833301000011</v>
      </c>
    </row>
    <row r="222" spans="1:13" x14ac:dyDescent="0.3">
      <c r="A222" t="s">
        <v>126</v>
      </c>
      <c r="D222" s="40">
        <f t="shared" ref="D222:M222" si="43">IF($C42&gt;1,(IF($C42&gt;2,$E96,$D96)),$C96)</f>
        <v>10</v>
      </c>
      <c r="E222" s="40">
        <f t="shared" si="43"/>
        <v>10</v>
      </c>
      <c r="F222" s="40">
        <f t="shared" si="43"/>
        <v>10</v>
      </c>
      <c r="G222" s="40">
        <f t="shared" si="43"/>
        <v>10</v>
      </c>
      <c r="H222" s="40">
        <f t="shared" si="43"/>
        <v>10</v>
      </c>
      <c r="I222" s="40">
        <f t="shared" si="43"/>
        <v>10</v>
      </c>
      <c r="J222" s="40">
        <f t="shared" si="43"/>
        <v>10</v>
      </c>
      <c r="K222" s="40">
        <f t="shared" si="43"/>
        <v>10</v>
      </c>
      <c r="L222" s="40">
        <f t="shared" si="43"/>
        <v>10</v>
      </c>
      <c r="M222" s="40">
        <f t="shared" si="43"/>
        <v>10</v>
      </c>
    </row>
    <row r="223" spans="1:13" x14ac:dyDescent="0.3">
      <c r="A223" s="55" t="s">
        <v>332</v>
      </c>
      <c r="B223" s="55"/>
      <c r="C223" s="40"/>
      <c r="D223">
        <f>D221*D222/100</f>
        <v>1.0900000000000001</v>
      </c>
      <c r="E223" s="40">
        <f t="shared" ref="E223:M223" si="44">E221*E222/100</f>
        <v>0.98100000000000009</v>
      </c>
      <c r="F223" s="40">
        <f t="shared" si="44"/>
        <v>0.88290000000000002</v>
      </c>
      <c r="G223" s="40">
        <f t="shared" si="44"/>
        <v>0.79461000000000004</v>
      </c>
      <c r="H223" s="40">
        <f t="shared" si="44"/>
        <v>0.71514900000000015</v>
      </c>
      <c r="I223" s="40">
        <f t="shared" si="44"/>
        <v>0.64363409999999999</v>
      </c>
      <c r="J223" s="40">
        <f t="shared" si="44"/>
        <v>0.57927068999999998</v>
      </c>
      <c r="K223" s="40">
        <f t="shared" si="44"/>
        <v>0.52134362100000009</v>
      </c>
      <c r="L223" s="40">
        <f t="shared" si="44"/>
        <v>0.46920925890000015</v>
      </c>
      <c r="M223" s="40">
        <f t="shared" si="44"/>
        <v>0.42228833301000007</v>
      </c>
    </row>
    <row r="224" spans="1:13" x14ac:dyDescent="0.3">
      <c r="A224" s="55" t="s">
        <v>336</v>
      </c>
      <c r="B224" s="55"/>
      <c r="D224" s="40">
        <f>D221-D223</f>
        <v>9.81</v>
      </c>
      <c r="E224" s="40">
        <f t="shared" ref="E224:M224" si="45">E221-E223</f>
        <v>8.8290000000000006</v>
      </c>
      <c r="F224" s="40">
        <f t="shared" si="45"/>
        <v>7.9461000000000004</v>
      </c>
      <c r="G224" s="40">
        <f t="shared" si="45"/>
        <v>7.1514900000000008</v>
      </c>
      <c r="H224" s="40">
        <f t="shared" si="45"/>
        <v>6.4363410000000005</v>
      </c>
      <c r="I224" s="40">
        <f t="shared" si="45"/>
        <v>5.7927069000000007</v>
      </c>
      <c r="J224" s="40">
        <f t="shared" si="45"/>
        <v>5.2134362100000011</v>
      </c>
      <c r="K224" s="40">
        <f t="shared" si="45"/>
        <v>4.6920925890000014</v>
      </c>
      <c r="L224" s="40">
        <f t="shared" si="45"/>
        <v>4.2228833301000011</v>
      </c>
      <c r="M224" s="40">
        <f t="shared" si="45"/>
        <v>3.800594997090001</v>
      </c>
    </row>
    <row r="226" spans="1:13" x14ac:dyDescent="0.3">
      <c r="A226" s="23" t="s">
        <v>232</v>
      </c>
      <c r="B226" s="23"/>
    </row>
    <row r="228" spans="1:13" x14ac:dyDescent="0.3">
      <c r="A228" t="s">
        <v>331</v>
      </c>
      <c r="D228" s="40">
        <f>C12</f>
        <v>154.80000000000001</v>
      </c>
      <c r="E228" s="40">
        <f>D233</f>
        <v>116.10000000000001</v>
      </c>
      <c r="F228" s="40">
        <f t="shared" ref="F228:M228" si="46">E233</f>
        <v>87.075000000000017</v>
      </c>
      <c r="G228" s="40">
        <f t="shared" si="46"/>
        <v>67.181250000000006</v>
      </c>
      <c r="H228" s="40">
        <f t="shared" si="46"/>
        <v>52.260937500000004</v>
      </c>
      <c r="I228" s="40">
        <f t="shared" si="46"/>
        <v>41.070703125000009</v>
      </c>
      <c r="J228" s="40">
        <f t="shared" si="46"/>
        <v>32.678027343750003</v>
      </c>
      <c r="K228" s="40">
        <f t="shared" si="46"/>
        <v>28.258520507812502</v>
      </c>
      <c r="L228" s="40">
        <f t="shared" si="46"/>
        <v>24.943890380859379</v>
      </c>
      <c r="M228" s="40">
        <f t="shared" si="46"/>
        <v>22.457917785644533</v>
      </c>
    </row>
    <row r="229" spans="1:13" x14ac:dyDescent="0.3">
      <c r="A229" t="s">
        <v>124</v>
      </c>
      <c r="D229">
        <f>D141</f>
        <v>0</v>
      </c>
      <c r="E229">
        <f t="shared" ref="E229:M229" si="47">E141</f>
        <v>0</v>
      </c>
      <c r="F229">
        <f t="shared" si="47"/>
        <v>2.5</v>
      </c>
      <c r="G229">
        <f t="shared" si="47"/>
        <v>2.5</v>
      </c>
      <c r="H229">
        <f t="shared" si="47"/>
        <v>2.5</v>
      </c>
      <c r="I229">
        <f t="shared" si="47"/>
        <v>2.5</v>
      </c>
      <c r="J229">
        <f t="shared" si="47"/>
        <v>5</v>
      </c>
      <c r="K229">
        <f t="shared" si="47"/>
        <v>5</v>
      </c>
      <c r="L229">
        <f t="shared" si="47"/>
        <v>5</v>
      </c>
      <c r="M229">
        <f t="shared" si="47"/>
        <v>5</v>
      </c>
    </row>
    <row r="230" spans="1:13" x14ac:dyDescent="0.3">
      <c r="A230" t="s">
        <v>125</v>
      </c>
      <c r="D230" s="40">
        <f t="shared" ref="D230:M230" si="48">D228+D229</f>
        <v>154.80000000000001</v>
      </c>
      <c r="E230" s="40">
        <f t="shared" si="48"/>
        <v>116.10000000000001</v>
      </c>
      <c r="F230" s="40">
        <f t="shared" si="48"/>
        <v>89.575000000000017</v>
      </c>
      <c r="G230" s="40">
        <f t="shared" si="48"/>
        <v>69.681250000000006</v>
      </c>
      <c r="H230" s="40">
        <f t="shared" si="48"/>
        <v>54.760937500000004</v>
      </c>
      <c r="I230" s="40">
        <f t="shared" si="48"/>
        <v>43.570703125000009</v>
      </c>
      <c r="J230" s="40">
        <f t="shared" si="48"/>
        <v>37.678027343750003</v>
      </c>
      <c r="K230" s="40">
        <f t="shared" si="48"/>
        <v>33.258520507812506</v>
      </c>
      <c r="L230" s="40">
        <f t="shared" si="48"/>
        <v>29.943890380859379</v>
      </c>
      <c r="M230" s="40">
        <f t="shared" si="48"/>
        <v>27.457917785644533</v>
      </c>
    </row>
    <row r="231" spans="1:13" x14ac:dyDescent="0.3">
      <c r="A231" t="s">
        <v>126</v>
      </c>
      <c r="D231" s="40">
        <f t="shared" ref="D231:M231" si="49">IF($C42&gt;1,(IF($C42&gt;2,$E97,$D97)),$C97)</f>
        <v>25</v>
      </c>
      <c r="E231" s="40">
        <f t="shared" si="49"/>
        <v>25</v>
      </c>
      <c r="F231" s="40">
        <f t="shared" si="49"/>
        <v>25</v>
      </c>
      <c r="G231" s="40">
        <f t="shared" si="49"/>
        <v>25</v>
      </c>
      <c r="H231" s="40">
        <f t="shared" si="49"/>
        <v>25</v>
      </c>
      <c r="I231" s="40">
        <f t="shared" si="49"/>
        <v>25</v>
      </c>
      <c r="J231" s="40">
        <f t="shared" si="49"/>
        <v>25</v>
      </c>
      <c r="K231" s="40">
        <f t="shared" si="49"/>
        <v>25</v>
      </c>
      <c r="L231" s="40">
        <f t="shared" si="49"/>
        <v>25</v>
      </c>
      <c r="M231" s="40">
        <f t="shared" si="49"/>
        <v>25</v>
      </c>
    </row>
    <row r="232" spans="1:13" x14ac:dyDescent="0.3">
      <c r="A232" s="55" t="s">
        <v>337</v>
      </c>
      <c r="B232" s="55"/>
      <c r="C232" s="40"/>
      <c r="D232">
        <f>D230*D231/100</f>
        <v>38.700000000000003</v>
      </c>
      <c r="E232" s="40">
        <f t="shared" ref="E232:M232" si="50">E230*E231/100</f>
        <v>29.024999999999999</v>
      </c>
      <c r="F232" s="40">
        <f t="shared" si="50"/>
        <v>22.393750000000004</v>
      </c>
      <c r="G232" s="40">
        <f t="shared" si="50"/>
        <v>17.420312500000001</v>
      </c>
      <c r="H232" s="40">
        <f t="shared" si="50"/>
        <v>13.690234374999999</v>
      </c>
      <c r="I232" s="40">
        <f t="shared" si="50"/>
        <v>10.892675781250002</v>
      </c>
      <c r="J232" s="40">
        <f t="shared" si="50"/>
        <v>9.4195068359375007</v>
      </c>
      <c r="K232" s="40">
        <f t="shared" si="50"/>
        <v>8.3146301269531264</v>
      </c>
      <c r="L232" s="40">
        <f t="shared" si="50"/>
        <v>7.4859725952148448</v>
      </c>
      <c r="M232" s="40">
        <f t="shared" si="50"/>
        <v>6.8644794464111332</v>
      </c>
    </row>
    <row r="233" spans="1:13" x14ac:dyDescent="0.3">
      <c r="A233" s="55" t="s">
        <v>336</v>
      </c>
      <c r="B233" s="55"/>
      <c r="D233" s="40">
        <f>D230-D232</f>
        <v>116.10000000000001</v>
      </c>
      <c r="E233" s="40">
        <f t="shared" ref="E233:M233" si="51">E230-E232</f>
        <v>87.075000000000017</v>
      </c>
      <c r="F233" s="40">
        <f t="shared" si="51"/>
        <v>67.181250000000006</v>
      </c>
      <c r="G233" s="40">
        <f t="shared" si="51"/>
        <v>52.260937500000004</v>
      </c>
      <c r="H233" s="40">
        <f t="shared" si="51"/>
        <v>41.070703125000009</v>
      </c>
      <c r="I233" s="40">
        <f t="shared" si="51"/>
        <v>32.678027343750003</v>
      </c>
      <c r="J233" s="40">
        <f t="shared" si="51"/>
        <v>28.258520507812502</v>
      </c>
      <c r="K233" s="40">
        <f t="shared" si="51"/>
        <v>24.943890380859379</v>
      </c>
      <c r="L233" s="40">
        <f t="shared" si="51"/>
        <v>22.457917785644533</v>
      </c>
      <c r="M233" s="40">
        <f t="shared" si="51"/>
        <v>20.593438339233401</v>
      </c>
    </row>
    <row r="235" spans="1:13" x14ac:dyDescent="0.3">
      <c r="A235" t="s">
        <v>338</v>
      </c>
      <c r="D235">
        <f>D223+D232</f>
        <v>39.790000000000006</v>
      </c>
      <c r="E235" s="40">
        <f t="shared" ref="E235:M235" si="52">E223+E232</f>
        <v>30.006</v>
      </c>
      <c r="F235" s="40">
        <f t="shared" si="52"/>
        <v>23.276650000000004</v>
      </c>
      <c r="G235" s="40">
        <f t="shared" si="52"/>
        <v>18.2149225</v>
      </c>
      <c r="H235" s="40">
        <f t="shared" si="52"/>
        <v>14.405383375</v>
      </c>
      <c r="I235" s="40">
        <f t="shared" si="52"/>
        <v>11.536309881250002</v>
      </c>
      <c r="J235" s="40">
        <f t="shared" si="52"/>
        <v>9.9987775259375002</v>
      </c>
      <c r="K235" s="40">
        <f t="shared" si="52"/>
        <v>8.8359737479531262</v>
      </c>
      <c r="L235" s="40">
        <f t="shared" si="52"/>
        <v>7.9551818541148451</v>
      </c>
      <c r="M235" s="40">
        <f t="shared" si="52"/>
        <v>7.2867677794211332</v>
      </c>
    </row>
    <row r="238" spans="1:13" x14ac:dyDescent="0.3">
      <c r="A238" s="123" t="s">
        <v>339</v>
      </c>
      <c r="B238" s="123"/>
    </row>
    <row r="240" spans="1:13" x14ac:dyDescent="0.3">
      <c r="A240" s="23" t="s">
        <v>340</v>
      </c>
      <c r="B240" s="23"/>
      <c r="D240" s="40">
        <f>D293</f>
        <v>25.566576782499997</v>
      </c>
      <c r="E240" s="40">
        <f t="shared" ref="E240:M240" si="53">E293</f>
        <v>46.817895710000002</v>
      </c>
      <c r="F240" s="40">
        <f t="shared" si="53"/>
        <v>61.22502499499997</v>
      </c>
      <c r="G240" s="40">
        <f t="shared" si="53"/>
        <v>76.525504280000007</v>
      </c>
      <c r="H240" s="40">
        <f t="shared" si="53"/>
        <v>78.210523030000004</v>
      </c>
      <c r="I240" s="40">
        <f t="shared" si="53"/>
        <v>85.409222436250019</v>
      </c>
      <c r="J240" s="40">
        <f t="shared" si="53"/>
        <v>86.515279597968757</v>
      </c>
      <c r="K240" s="40">
        <f t="shared" si="53"/>
        <v>87.566506251816406</v>
      </c>
      <c r="L240" s="40">
        <f t="shared" si="53"/>
        <v>88.558065380202635</v>
      </c>
      <c r="M240" s="40">
        <f t="shared" si="53"/>
        <v>89.484684716267836</v>
      </c>
    </row>
    <row r="241" spans="1:13" x14ac:dyDescent="0.3">
      <c r="A241" s="23" t="s">
        <v>341</v>
      </c>
      <c r="B241" s="23"/>
      <c r="D241" s="40">
        <f>D279</f>
        <v>12.887380000000002</v>
      </c>
      <c r="E241" s="40">
        <f t="shared" ref="E241:M241" si="54">E279</f>
        <v>12.887380000000002</v>
      </c>
      <c r="F241" s="40">
        <f t="shared" si="54"/>
        <v>13.08963</v>
      </c>
      <c r="G241" s="40">
        <f t="shared" si="54"/>
        <v>13.291880000000003</v>
      </c>
      <c r="H241" s="40">
        <f t="shared" si="54"/>
        <v>13.49413</v>
      </c>
      <c r="I241" s="40">
        <f t="shared" si="54"/>
        <v>13.69638</v>
      </c>
      <c r="J241" s="40">
        <f t="shared" si="54"/>
        <v>14.10088</v>
      </c>
      <c r="K241" s="40">
        <f t="shared" si="54"/>
        <v>14.505380000000001</v>
      </c>
      <c r="L241" s="40">
        <f t="shared" si="54"/>
        <v>14.909880000000001</v>
      </c>
      <c r="M241" s="40">
        <f t="shared" si="54"/>
        <v>15.314380000000002</v>
      </c>
    </row>
    <row r="242" spans="1:13" x14ac:dyDescent="0.3">
      <c r="A242" s="23" t="s">
        <v>342</v>
      </c>
      <c r="B242" s="23"/>
      <c r="D242" s="40">
        <f>-1*D235</f>
        <v>-39.790000000000006</v>
      </c>
      <c r="E242" s="40">
        <f t="shared" ref="E242:M242" si="55">-1*E235</f>
        <v>-30.006</v>
      </c>
      <c r="F242" s="40">
        <f t="shared" si="55"/>
        <v>-23.276650000000004</v>
      </c>
      <c r="G242" s="40">
        <f t="shared" si="55"/>
        <v>-18.2149225</v>
      </c>
      <c r="H242" s="40">
        <f t="shared" si="55"/>
        <v>-14.405383375</v>
      </c>
      <c r="I242" s="40">
        <f t="shared" si="55"/>
        <v>-11.536309881250002</v>
      </c>
      <c r="J242" s="40">
        <f t="shared" si="55"/>
        <v>-9.9987775259375002</v>
      </c>
      <c r="K242" s="40">
        <f t="shared" si="55"/>
        <v>-8.8359737479531262</v>
      </c>
      <c r="L242" s="40">
        <f t="shared" si="55"/>
        <v>-7.9551818541148451</v>
      </c>
      <c r="M242" s="40">
        <f t="shared" si="55"/>
        <v>-7.2867677794211332</v>
      </c>
    </row>
    <row r="243" spans="1:13" x14ac:dyDescent="0.3">
      <c r="A243" s="23"/>
      <c r="B243" s="23"/>
      <c r="D243" s="40"/>
      <c r="E243" s="40"/>
      <c r="F243" s="40"/>
      <c r="G243" s="40"/>
      <c r="H243" s="40"/>
      <c r="I243" s="40"/>
      <c r="J243" s="40"/>
      <c r="K243" s="40"/>
      <c r="L243" s="40"/>
      <c r="M243" s="40"/>
    </row>
    <row r="244" spans="1:13" x14ac:dyDescent="0.3">
      <c r="A244" s="23" t="s">
        <v>160</v>
      </c>
      <c r="B244" s="23"/>
      <c r="D244" s="40">
        <f>SUM(D240:D242)</f>
        <v>-1.3360432175000057</v>
      </c>
      <c r="E244" s="40">
        <f t="shared" ref="E244:M244" si="56">SUM(E240:E242)</f>
        <v>29.699275710000002</v>
      </c>
      <c r="F244" s="40">
        <f t="shared" si="56"/>
        <v>51.038004994999966</v>
      </c>
      <c r="G244" s="40">
        <f t="shared" si="56"/>
        <v>71.602461780000013</v>
      </c>
      <c r="H244" s="40">
        <f t="shared" si="56"/>
        <v>77.299269655000003</v>
      </c>
      <c r="I244" s="40">
        <f t="shared" si="56"/>
        <v>87.569292555000018</v>
      </c>
      <c r="J244" s="40">
        <f t="shared" si="56"/>
        <v>90.617382072031262</v>
      </c>
      <c r="K244" s="40">
        <f t="shared" si="56"/>
        <v>93.23591250386329</v>
      </c>
      <c r="L244" s="40">
        <f t="shared" si="56"/>
        <v>95.512763526087795</v>
      </c>
      <c r="M244" s="40">
        <f t="shared" si="56"/>
        <v>97.512296936846695</v>
      </c>
    </row>
    <row r="245" spans="1:13" x14ac:dyDescent="0.3">
      <c r="A245" s="123" t="s">
        <v>161</v>
      </c>
      <c r="B245" s="123"/>
      <c r="D245" s="40">
        <f>IF(C245&lt;=0,(C245+D244),D244)</f>
        <v>-1.3360432175000057</v>
      </c>
      <c r="E245" s="40">
        <f t="shared" ref="E245:M245" si="57">IF(D245&lt;=0,(D245+E244),E244)</f>
        <v>28.363232492499996</v>
      </c>
      <c r="F245" s="40">
        <f t="shared" si="57"/>
        <v>51.038004994999966</v>
      </c>
      <c r="G245" s="40">
        <f t="shared" si="57"/>
        <v>71.602461780000013</v>
      </c>
      <c r="H245" s="40">
        <f t="shared" si="57"/>
        <v>77.299269655000003</v>
      </c>
      <c r="I245" s="40">
        <f t="shared" si="57"/>
        <v>87.569292555000018</v>
      </c>
      <c r="J245" s="40">
        <f t="shared" si="57"/>
        <v>90.617382072031262</v>
      </c>
      <c r="K245" s="40">
        <f t="shared" si="57"/>
        <v>93.23591250386329</v>
      </c>
      <c r="L245" s="40">
        <f t="shared" si="57"/>
        <v>95.512763526087795</v>
      </c>
      <c r="M245" s="40">
        <f t="shared" si="57"/>
        <v>97.512296936846695</v>
      </c>
    </row>
    <row r="246" spans="1:13" x14ac:dyDescent="0.3">
      <c r="A246" s="23" t="s">
        <v>162</v>
      </c>
      <c r="B246" s="23"/>
      <c r="D246" s="40">
        <f t="shared" ref="D246:M246" si="58">IF(D245&lt;0,0,D245*$C113/100)</f>
        <v>0</v>
      </c>
      <c r="E246" s="40">
        <f t="shared" si="58"/>
        <v>7.0908081231249991</v>
      </c>
      <c r="F246" s="40">
        <f t="shared" si="58"/>
        <v>12.759501248749991</v>
      </c>
      <c r="G246" s="40">
        <f t="shared" si="58"/>
        <v>17.900615445000003</v>
      </c>
      <c r="H246" s="40">
        <f t="shared" si="58"/>
        <v>19.324817413750001</v>
      </c>
      <c r="I246" s="40">
        <f t="shared" si="58"/>
        <v>21.892323138750001</v>
      </c>
      <c r="J246" s="40">
        <f t="shared" si="58"/>
        <v>22.654345518007815</v>
      </c>
      <c r="K246" s="40">
        <f t="shared" si="58"/>
        <v>23.308978125965822</v>
      </c>
      <c r="L246" s="40">
        <f t="shared" si="58"/>
        <v>23.878190881521949</v>
      </c>
      <c r="M246" s="40">
        <f t="shared" si="58"/>
        <v>24.37807423421167</v>
      </c>
    </row>
    <row r="247" spans="1:13" x14ac:dyDescent="0.3">
      <c r="A247" s="23" t="s">
        <v>163</v>
      </c>
      <c r="D247">
        <f>IF(D246&gt;0,0,D246)</f>
        <v>0</v>
      </c>
      <c r="E247">
        <f>IF(E246&gt;0,0,E246)</f>
        <v>0</v>
      </c>
      <c r="F247">
        <f>IF(F246&gt;0,0,F246)</f>
        <v>0</v>
      </c>
      <c r="G247">
        <f>IF(G246&gt;0,0,G246)</f>
        <v>0</v>
      </c>
      <c r="H247">
        <f>IF(H246&gt;0,0,H246)</f>
        <v>0</v>
      </c>
      <c r="I247" s="40">
        <f>I246</f>
        <v>21.892323138750001</v>
      </c>
      <c r="J247" s="40">
        <f>J246</f>
        <v>22.654345518007815</v>
      </c>
      <c r="K247" s="40">
        <f>K246</f>
        <v>23.308978125965822</v>
      </c>
      <c r="L247" s="40">
        <f>L246</f>
        <v>23.878190881521949</v>
      </c>
      <c r="M247" s="40">
        <f>M246</f>
        <v>24.37807423421167</v>
      </c>
    </row>
    <row r="248" spans="1:13" x14ac:dyDescent="0.3">
      <c r="A248" s="121" t="s">
        <v>343</v>
      </c>
      <c r="B248" s="23"/>
    </row>
    <row r="250" spans="1:13" x14ac:dyDescent="0.3">
      <c r="A250" s="23" t="s">
        <v>31</v>
      </c>
      <c r="B250" s="23"/>
    </row>
    <row r="253" spans="1:13" x14ac:dyDescent="0.3">
      <c r="A253" s="23" t="s">
        <v>344</v>
      </c>
      <c r="B253" s="23"/>
      <c r="D253" s="4">
        <f>D123</f>
        <v>0.45</v>
      </c>
      <c r="E253" s="4">
        <f t="shared" ref="E253:M253" si="59">E123</f>
        <v>0.6</v>
      </c>
      <c r="F253" s="4">
        <f t="shared" si="59"/>
        <v>0.7</v>
      </c>
      <c r="G253" s="4">
        <f t="shared" si="59"/>
        <v>0.8</v>
      </c>
      <c r="H253" s="4">
        <f t="shared" si="59"/>
        <v>0.8</v>
      </c>
      <c r="I253" s="4">
        <f t="shared" si="59"/>
        <v>0.8</v>
      </c>
      <c r="J253" s="4">
        <f t="shared" si="59"/>
        <v>0.8</v>
      </c>
      <c r="K253" s="4">
        <f t="shared" si="59"/>
        <v>0.8</v>
      </c>
      <c r="L253" s="4">
        <f t="shared" si="59"/>
        <v>0.8</v>
      </c>
      <c r="M253" s="4">
        <f t="shared" si="59"/>
        <v>0.8</v>
      </c>
    </row>
    <row r="254" spans="1:13" x14ac:dyDescent="0.3">
      <c r="A254" s="23" t="s">
        <v>317</v>
      </c>
      <c r="B254" s="23"/>
      <c r="D254" s="15">
        <f>D157</f>
        <v>328500</v>
      </c>
      <c r="E254" s="15">
        <f t="shared" ref="E254:M255" si="60">E157</f>
        <v>438000</v>
      </c>
      <c r="F254" s="15">
        <f t="shared" si="60"/>
        <v>510999.99999999994</v>
      </c>
      <c r="G254" s="15">
        <f t="shared" si="60"/>
        <v>584000</v>
      </c>
      <c r="H254" s="15">
        <f t="shared" si="60"/>
        <v>584000</v>
      </c>
      <c r="I254" s="15">
        <f t="shared" si="60"/>
        <v>584000</v>
      </c>
      <c r="J254" s="15">
        <f t="shared" si="60"/>
        <v>584000</v>
      </c>
      <c r="K254" s="15">
        <f t="shared" si="60"/>
        <v>584000</v>
      </c>
      <c r="L254" s="15">
        <f t="shared" si="60"/>
        <v>584000</v>
      </c>
      <c r="M254" s="15">
        <f t="shared" si="60"/>
        <v>584000</v>
      </c>
    </row>
    <row r="255" spans="1:13" x14ac:dyDescent="0.3">
      <c r="A255" t="s">
        <v>345</v>
      </c>
      <c r="D255" s="15">
        <f>D158</f>
        <v>164.25</v>
      </c>
      <c r="E255" s="15">
        <f t="shared" si="60"/>
        <v>219</v>
      </c>
      <c r="F255" s="15">
        <f t="shared" si="60"/>
        <v>255.49999999999997</v>
      </c>
      <c r="G255" s="15">
        <f t="shared" si="60"/>
        <v>292</v>
      </c>
      <c r="H255" s="15">
        <f t="shared" si="60"/>
        <v>292</v>
      </c>
      <c r="I255" s="15">
        <f t="shared" si="60"/>
        <v>292</v>
      </c>
      <c r="J255" s="15">
        <f t="shared" si="60"/>
        <v>292</v>
      </c>
      <c r="K255" s="15">
        <f t="shared" si="60"/>
        <v>292</v>
      </c>
      <c r="L255" s="15">
        <f t="shared" si="60"/>
        <v>292</v>
      </c>
      <c r="M255" s="15">
        <f t="shared" si="60"/>
        <v>292</v>
      </c>
    </row>
    <row r="256" spans="1:13" x14ac:dyDescent="0.3">
      <c r="A256" t="s">
        <v>132</v>
      </c>
      <c r="D256" s="15">
        <f>D126</f>
        <v>0</v>
      </c>
      <c r="E256" s="15">
        <f t="shared" ref="E256:M256" si="61">E126</f>
        <v>0</v>
      </c>
      <c r="F256" s="15">
        <f t="shared" si="61"/>
        <v>0</v>
      </c>
      <c r="G256" s="15">
        <f t="shared" si="61"/>
        <v>0</v>
      </c>
      <c r="H256" s="15">
        <f t="shared" si="61"/>
        <v>0</v>
      </c>
      <c r="I256" s="15">
        <f t="shared" si="61"/>
        <v>0</v>
      </c>
      <c r="J256" s="15">
        <f t="shared" si="61"/>
        <v>0</v>
      </c>
      <c r="K256" s="15">
        <f t="shared" si="61"/>
        <v>0</v>
      </c>
      <c r="L256" s="15">
        <f t="shared" si="61"/>
        <v>0</v>
      </c>
      <c r="M256" s="15">
        <f t="shared" si="61"/>
        <v>0</v>
      </c>
    </row>
    <row r="257" spans="1:13" x14ac:dyDescent="0.3">
      <c r="A257" t="s">
        <v>346</v>
      </c>
      <c r="D257" s="15">
        <f>D255-D256</f>
        <v>164.25</v>
      </c>
      <c r="E257" s="15">
        <f t="shared" ref="E257:M257" si="62">E255-E256</f>
        <v>219</v>
      </c>
      <c r="F257" s="15">
        <f t="shared" si="62"/>
        <v>255.49999999999997</v>
      </c>
      <c r="G257" s="15">
        <f t="shared" si="62"/>
        <v>292</v>
      </c>
      <c r="H257" s="15">
        <f t="shared" si="62"/>
        <v>292</v>
      </c>
      <c r="I257" s="15">
        <f t="shared" si="62"/>
        <v>292</v>
      </c>
      <c r="J257" s="15">
        <f t="shared" si="62"/>
        <v>292</v>
      </c>
      <c r="K257" s="15">
        <f t="shared" si="62"/>
        <v>292</v>
      </c>
      <c r="L257" s="15">
        <f t="shared" si="62"/>
        <v>292</v>
      </c>
      <c r="M257" s="15">
        <f t="shared" si="62"/>
        <v>292</v>
      </c>
    </row>
    <row r="258" spans="1:13" x14ac:dyDescent="0.3">
      <c r="A258" t="s">
        <v>134</v>
      </c>
      <c r="D258" s="15">
        <f>D124</f>
        <v>0</v>
      </c>
      <c r="E258" s="15">
        <f t="shared" ref="E258:M258" si="63">E124</f>
        <v>0</v>
      </c>
      <c r="F258" s="15">
        <f t="shared" si="63"/>
        <v>0</v>
      </c>
      <c r="G258" s="15">
        <f t="shared" si="63"/>
        <v>0</v>
      </c>
      <c r="H258" s="15">
        <f t="shared" si="63"/>
        <v>0</v>
      </c>
      <c r="I258" s="15">
        <f t="shared" si="63"/>
        <v>0</v>
      </c>
      <c r="J258" s="15">
        <f t="shared" si="63"/>
        <v>0</v>
      </c>
      <c r="K258" s="15">
        <f t="shared" si="63"/>
        <v>0</v>
      </c>
      <c r="L258" s="15">
        <f t="shared" si="63"/>
        <v>0</v>
      </c>
      <c r="M258" s="15">
        <f t="shared" si="63"/>
        <v>0</v>
      </c>
    </row>
    <row r="259" spans="1:13" x14ac:dyDescent="0.3">
      <c r="A259" s="23" t="s">
        <v>347</v>
      </c>
      <c r="B259" s="23"/>
      <c r="D259" s="15">
        <f>D257+D258</f>
        <v>164.25</v>
      </c>
      <c r="E259" s="15">
        <f t="shared" ref="E259:M259" si="64">E257+E258</f>
        <v>219</v>
      </c>
      <c r="F259" s="15">
        <f t="shared" si="64"/>
        <v>255.49999999999997</v>
      </c>
      <c r="G259" s="15">
        <f t="shared" si="64"/>
        <v>292</v>
      </c>
      <c r="H259" s="15">
        <f t="shared" si="64"/>
        <v>292</v>
      </c>
      <c r="I259" s="15">
        <f t="shared" si="64"/>
        <v>292</v>
      </c>
      <c r="J259" s="15">
        <f t="shared" si="64"/>
        <v>292</v>
      </c>
      <c r="K259" s="15">
        <f t="shared" si="64"/>
        <v>292</v>
      </c>
      <c r="L259" s="15">
        <f t="shared" si="64"/>
        <v>292</v>
      </c>
      <c r="M259" s="15">
        <f t="shared" si="64"/>
        <v>292</v>
      </c>
    </row>
    <row r="260" spans="1:13" x14ac:dyDescent="0.3">
      <c r="A260" t="s">
        <v>136</v>
      </c>
      <c r="D260" s="15">
        <f>D125</f>
        <v>0</v>
      </c>
      <c r="E260" s="15">
        <f t="shared" ref="E260:M260" si="65">E125</f>
        <v>0</v>
      </c>
      <c r="F260" s="15">
        <f t="shared" si="65"/>
        <v>0</v>
      </c>
      <c r="G260" s="15">
        <f t="shared" si="65"/>
        <v>0</v>
      </c>
      <c r="H260" s="15">
        <f t="shared" si="65"/>
        <v>0</v>
      </c>
      <c r="I260" s="15">
        <f t="shared" si="65"/>
        <v>0</v>
      </c>
      <c r="J260" s="15">
        <f t="shared" si="65"/>
        <v>0</v>
      </c>
      <c r="K260" s="15">
        <f t="shared" si="65"/>
        <v>0</v>
      </c>
      <c r="L260" s="15">
        <f t="shared" si="65"/>
        <v>0</v>
      </c>
      <c r="M260" s="15">
        <f t="shared" si="65"/>
        <v>0</v>
      </c>
    </row>
    <row r="261" spans="1:13" x14ac:dyDescent="0.3">
      <c r="A261" s="23" t="s">
        <v>137</v>
      </c>
      <c r="B261" s="23"/>
      <c r="D261" s="126">
        <f>D259+D260</f>
        <v>164.25</v>
      </c>
      <c r="E261" s="126">
        <f t="shared" ref="E261:M261" si="66">E259+E260</f>
        <v>219</v>
      </c>
      <c r="F261" s="126">
        <f t="shared" si="66"/>
        <v>255.49999999999997</v>
      </c>
      <c r="G261" s="126">
        <f t="shared" si="66"/>
        <v>292</v>
      </c>
      <c r="H261" s="126">
        <f t="shared" si="66"/>
        <v>292</v>
      </c>
      <c r="I261" s="126">
        <f t="shared" si="66"/>
        <v>292</v>
      </c>
      <c r="J261" s="126">
        <f t="shared" si="66"/>
        <v>292</v>
      </c>
      <c r="K261" s="126">
        <f t="shared" si="66"/>
        <v>292</v>
      </c>
      <c r="L261" s="126">
        <f t="shared" si="66"/>
        <v>292</v>
      </c>
      <c r="M261" s="126">
        <f t="shared" si="66"/>
        <v>292</v>
      </c>
    </row>
    <row r="262" spans="1:13" x14ac:dyDescent="0.3">
      <c r="A262" t="s">
        <v>139</v>
      </c>
      <c r="D262" s="15">
        <f>D159</f>
        <v>95.121402924999998</v>
      </c>
      <c r="E262" s="15">
        <f t="shared" ref="E262:M262" si="67">E159</f>
        <v>113.6952039</v>
      </c>
      <c r="F262" s="15">
        <f t="shared" si="67"/>
        <v>130.54440455</v>
      </c>
      <c r="G262" s="15">
        <f t="shared" si="67"/>
        <v>148.7936052</v>
      </c>
      <c r="H262" s="15">
        <f t="shared" si="67"/>
        <v>145.99360519999999</v>
      </c>
      <c r="I262" s="15">
        <f t="shared" si="67"/>
        <v>145.99360519999999</v>
      </c>
      <c r="J262" s="15">
        <f t="shared" si="67"/>
        <v>145.99360519999999</v>
      </c>
      <c r="K262" s="15">
        <f t="shared" si="67"/>
        <v>145.99360519999999</v>
      </c>
      <c r="L262" s="15">
        <f t="shared" si="67"/>
        <v>145.99360519999999</v>
      </c>
      <c r="M262" s="15">
        <f t="shared" si="67"/>
        <v>145.99360519999999</v>
      </c>
    </row>
    <row r="263" spans="1:13" x14ac:dyDescent="0.3">
      <c r="A263" t="s">
        <v>65</v>
      </c>
      <c r="D263" s="15">
        <f t="shared" ref="D263:M264" si="68">D127</f>
        <v>0</v>
      </c>
      <c r="E263" s="15">
        <f t="shared" si="68"/>
        <v>0</v>
      </c>
      <c r="F263" s="15">
        <f t="shared" si="68"/>
        <v>0</v>
      </c>
      <c r="G263" s="15">
        <f t="shared" si="68"/>
        <v>0</v>
      </c>
      <c r="H263" s="15">
        <f t="shared" si="68"/>
        <v>0</v>
      </c>
      <c r="I263" s="15">
        <f t="shared" si="68"/>
        <v>0</v>
      </c>
      <c r="J263" s="15">
        <f t="shared" si="68"/>
        <v>0</v>
      </c>
      <c r="K263" s="15">
        <f t="shared" si="68"/>
        <v>0</v>
      </c>
      <c r="L263" s="15">
        <f t="shared" si="68"/>
        <v>0</v>
      </c>
      <c r="M263" s="15">
        <f t="shared" si="68"/>
        <v>0</v>
      </c>
    </row>
    <row r="264" spans="1:13" x14ac:dyDescent="0.3">
      <c r="A264" t="s">
        <v>66</v>
      </c>
      <c r="D264" s="15">
        <f>D128</f>
        <v>0</v>
      </c>
      <c r="E264" s="15">
        <f t="shared" si="68"/>
        <v>0</v>
      </c>
      <c r="F264" s="15">
        <f t="shared" si="68"/>
        <v>0</v>
      </c>
      <c r="G264" s="15">
        <f t="shared" si="68"/>
        <v>0</v>
      </c>
      <c r="H264" s="15">
        <f t="shared" si="68"/>
        <v>0</v>
      </c>
      <c r="I264" s="15">
        <f t="shared" si="68"/>
        <v>0</v>
      </c>
      <c r="J264" s="15">
        <f t="shared" si="68"/>
        <v>0</v>
      </c>
      <c r="K264" s="15">
        <f t="shared" si="68"/>
        <v>0</v>
      </c>
      <c r="L264" s="15">
        <f t="shared" si="68"/>
        <v>0</v>
      </c>
      <c r="M264" s="15">
        <f t="shared" si="68"/>
        <v>0</v>
      </c>
    </row>
    <row r="265" spans="1:13" x14ac:dyDescent="0.3">
      <c r="A265" t="s">
        <v>67</v>
      </c>
      <c r="D265" s="15">
        <f>D164</f>
        <v>0</v>
      </c>
      <c r="E265" s="15">
        <f t="shared" ref="E265:M265" si="69">E164</f>
        <v>0</v>
      </c>
      <c r="F265" s="15">
        <f t="shared" si="69"/>
        <v>0</v>
      </c>
      <c r="G265" s="15">
        <f t="shared" si="69"/>
        <v>0</v>
      </c>
      <c r="H265" s="15">
        <f t="shared" si="69"/>
        <v>0</v>
      </c>
      <c r="I265" s="15">
        <f t="shared" si="69"/>
        <v>0</v>
      </c>
      <c r="J265" s="15">
        <f t="shared" si="69"/>
        <v>0</v>
      </c>
      <c r="K265" s="15">
        <f t="shared" si="69"/>
        <v>0</v>
      </c>
      <c r="L265" s="15">
        <f t="shared" si="69"/>
        <v>0</v>
      </c>
      <c r="M265" s="15">
        <f t="shared" si="69"/>
        <v>0</v>
      </c>
    </row>
    <row r="266" spans="1:13" x14ac:dyDescent="0.3">
      <c r="A266" t="s">
        <v>140</v>
      </c>
      <c r="D266" s="15">
        <f>D163</f>
        <v>1.6425000000000001</v>
      </c>
      <c r="E266" s="15">
        <f t="shared" ref="E266:M266" si="70">E163</f>
        <v>2.19</v>
      </c>
      <c r="F266" s="15">
        <f t="shared" si="70"/>
        <v>2.5549999999999997</v>
      </c>
      <c r="G266" s="15">
        <f t="shared" si="70"/>
        <v>2.92</v>
      </c>
      <c r="H266" s="15">
        <f t="shared" si="70"/>
        <v>2.92</v>
      </c>
      <c r="I266" s="15">
        <f t="shared" si="70"/>
        <v>2.92</v>
      </c>
      <c r="J266" s="15">
        <f t="shared" si="70"/>
        <v>2.92</v>
      </c>
      <c r="K266" s="15">
        <f t="shared" si="70"/>
        <v>2.92</v>
      </c>
      <c r="L266" s="15">
        <f t="shared" si="70"/>
        <v>2.92</v>
      </c>
      <c r="M266" s="15">
        <f t="shared" si="70"/>
        <v>2.92</v>
      </c>
    </row>
    <row r="267" spans="1:13" x14ac:dyDescent="0.3">
      <c r="A267" t="s">
        <v>141</v>
      </c>
      <c r="D267" s="15">
        <f>D160</f>
        <v>1.3140000000000001</v>
      </c>
      <c r="E267" s="15">
        <f t="shared" ref="E267:M267" si="71">E160</f>
        <v>1.752</v>
      </c>
      <c r="F267" s="15">
        <f t="shared" si="71"/>
        <v>2.0439999999999996</v>
      </c>
      <c r="G267" s="15">
        <f t="shared" si="71"/>
        <v>2.3359999999999999</v>
      </c>
      <c r="H267" s="15">
        <f t="shared" si="71"/>
        <v>2.3359999999999999</v>
      </c>
      <c r="I267" s="15">
        <f t="shared" si="71"/>
        <v>2.3359999999999999</v>
      </c>
      <c r="J267" s="15">
        <f t="shared" si="71"/>
        <v>2.3359999999999999</v>
      </c>
      <c r="K267" s="15">
        <f t="shared" si="71"/>
        <v>2.3359999999999999</v>
      </c>
      <c r="L267" s="15">
        <f t="shared" si="71"/>
        <v>2.3359999999999999</v>
      </c>
      <c r="M267" s="15">
        <f t="shared" si="71"/>
        <v>2.3359999999999999</v>
      </c>
    </row>
    <row r="268" spans="1:13" x14ac:dyDescent="0.3">
      <c r="A268" t="s">
        <v>2</v>
      </c>
      <c r="D268" s="15">
        <f>D130</f>
        <v>0</v>
      </c>
      <c r="E268" s="15">
        <f t="shared" ref="E268:M268" si="72">E130</f>
        <v>0</v>
      </c>
      <c r="F268" s="15">
        <f t="shared" si="72"/>
        <v>0</v>
      </c>
      <c r="G268" s="15">
        <f t="shared" si="72"/>
        <v>0</v>
      </c>
      <c r="H268" s="15">
        <f t="shared" si="72"/>
        <v>0</v>
      </c>
      <c r="I268" s="15">
        <f t="shared" si="72"/>
        <v>0</v>
      </c>
      <c r="J268" s="15">
        <f t="shared" si="72"/>
        <v>0</v>
      </c>
      <c r="K268" s="15">
        <f t="shared" si="72"/>
        <v>0</v>
      </c>
      <c r="L268" s="15">
        <f t="shared" si="72"/>
        <v>0</v>
      </c>
      <c r="M268" s="15">
        <f t="shared" si="72"/>
        <v>0</v>
      </c>
    </row>
    <row r="269" spans="1:13" x14ac:dyDescent="0.3">
      <c r="A269" t="s">
        <v>142</v>
      </c>
      <c r="D269" s="15">
        <f>D161</f>
        <v>3.2</v>
      </c>
      <c r="E269" s="15">
        <f t="shared" ref="E269:M269" si="73">E161</f>
        <v>3.4400000000000004</v>
      </c>
      <c r="F269" s="15">
        <f t="shared" si="73"/>
        <v>3.6980000000000004</v>
      </c>
      <c r="G269" s="15">
        <f t="shared" si="73"/>
        <v>3.9753500000000006</v>
      </c>
      <c r="H269" s="15">
        <f t="shared" si="73"/>
        <v>4.2735012500000007</v>
      </c>
      <c r="I269" s="15">
        <f t="shared" si="73"/>
        <v>4.5940138437500009</v>
      </c>
      <c r="J269" s="15">
        <f t="shared" si="73"/>
        <v>4.9385648820312511</v>
      </c>
      <c r="K269" s="15">
        <f t="shared" si="73"/>
        <v>5.3089572481835949</v>
      </c>
      <c r="L269" s="15">
        <f t="shared" si="73"/>
        <v>5.7071290417973648</v>
      </c>
      <c r="M269" s="15">
        <f t="shared" si="73"/>
        <v>6.1351637199321676</v>
      </c>
    </row>
    <row r="270" spans="1:13" x14ac:dyDescent="0.3">
      <c r="A270" t="s">
        <v>112</v>
      </c>
      <c r="D270" s="15">
        <f>D165</f>
        <v>0</v>
      </c>
      <c r="E270" s="15">
        <f t="shared" ref="E270:M270" si="74">E165</f>
        <v>0</v>
      </c>
      <c r="F270" s="15">
        <f t="shared" si="74"/>
        <v>0</v>
      </c>
      <c r="G270" s="15">
        <f t="shared" si="74"/>
        <v>0</v>
      </c>
      <c r="H270" s="15">
        <f t="shared" si="74"/>
        <v>0</v>
      </c>
      <c r="I270" s="15">
        <f t="shared" si="74"/>
        <v>0</v>
      </c>
      <c r="J270" s="15">
        <f t="shared" si="74"/>
        <v>0</v>
      </c>
      <c r="K270" s="15">
        <f t="shared" si="74"/>
        <v>0</v>
      </c>
      <c r="L270" s="15">
        <f t="shared" si="74"/>
        <v>0</v>
      </c>
      <c r="M270" s="15">
        <f t="shared" si="74"/>
        <v>0</v>
      </c>
    </row>
    <row r="271" spans="1:13" x14ac:dyDescent="0.3">
      <c r="A271" t="s">
        <v>143</v>
      </c>
      <c r="D271" s="15">
        <f>D162</f>
        <v>9.5121402924999998</v>
      </c>
      <c r="E271" s="15">
        <f t="shared" ref="E271:M271" si="75">E162</f>
        <v>11.36952039</v>
      </c>
      <c r="F271" s="15">
        <f t="shared" si="75"/>
        <v>13.054440455</v>
      </c>
      <c r="G271" s="15">
        <f t="shared" si="75"/>
        <v>14.879360520000001</v>
      </c>
      <c r="H271" s="15">
        <f t="shared" si="75"/>
        <v>14.599360519999999</v>
      </c>
      <c r="I271" s="15">
        <f t="shared" si="75"/>
        <v>14.599360519999999</v>
      </c>
      <c r="J271" s="15">
        <f t="shared" si="75"/>
        <v>14.599360519999999</v>
      </c>
      <c r="K271" s="15">
        <f t="shared" si="75"/>
        <v>14.599360519999999</v>
      </c>
      <c r="L271" s="15">
        <f t="shared" si="75"/>
        <v>14.599360519999999</v>
      </c>
      <c r="M271" s="15">
        <f t="shared" si="75"/>
        <v>14.599360519999999</v>
      </c>
    </row>
    <row r="272" spans="1:13" ht="86.4" x14ac:dyDescent="0.3">
      <c r="A272" s="68" t="s">
        <v>144</v>
      </c>
      <c r="B272" s="68"/>
      <c r="D272" s="15">
        <f>C146-D146</f>
        <v>-13</v>
      </c>
      <c r="E272" s="15">
        <f t="shared" ref="E272:M272" si="76">D146-E146</f>
        <v>-4.1999999999999993</v>
      </c>
      <c r="F272" s="15">
        <f t="shared" si="76"/>
        <v>-2.8000000000000007</v>
      </c>
      <c r="G272" s="15">
        <f t="shared" si="76"/>
        <v>-2.8000000000000007</v>
      </c>
      <c r="H272" s="15">
        <f t="shared" si="76"/>
        <v>0</v>
      </c>
      <c r="I272" s="15">
        <f t="shared" si="76"/>
        <v>0</v>
      </c>
      <c r="J272" s="15">
        <f t="shared" si="76"/>
        <v>0</v>
      </c>
      <c r="K272" s="15">
        <f t="shared" si="76"/>
        <v>0</v>
      </c>
      <c r="L272" s="15">
        <f t="shared" si="76"/>
        <v>0</v>
      </c>
      <c r="M272" s="15">
        <f t="shared" si="76"/>
        <v>0</v>
      </c>
    </row>
    <row r="273" spans="1:13" x14ac:dyDescent="0.3">
      <c r="A273" s="23" t="s">
        <v>145</v>
      </c>
      <c r="B273" s="23"/>
      <c r="D273" s="15">
        <f>SUM(D262:D272)</f>
        <v>97.790043217499999</v>
      </c>
      <c r="E273" s="15">
        <f t="shared" ref="E273:M273" si="77">SUM(E262:E272)</f>
        <v>128.24672429</v>
      </c>
      <c r="F273" s="15">
        <f t="shared" si="77"/>
        <v>149.095845005</v>
      </c>
      <c r="G273" s="15">
        <f t="shared" si="77"/>
        <v>170.10431571999999</v>
      </c>
      <c r="H273" s="15">
        <f t="shared" si="77"/>
        <v>170.12246697</v>
      </c>
      <c r="I273" s="15">
        <f t="shared" si="77"/>
        <v>170.44297956374999</v>
      </c>
      <c r="J273" s="15">
        <f t="shared" si="77"/>
        <v>170.78753060203124</v>
      </c>
      <c r="K273" s="15">
        <f t="shared" si="77"/>
        <v>171.15792296818358</v>
      </c>
      <c r="L273" s="15">
        <f t="shared" si="77"/>
        <v>171.55609476179737</v>
      </c>
      <c r="M273" s="15">
        <f t="shared" si="77"/>
        <v>171.98412943993216</v>
      </c>
    </row>
    <row r="274" spans="1:13" x14ac:dyDescent="0.3">
      <c r="A274" s="23" t="s">
        <v>348</v>
      </c>
      <c r="B274" s="23"/>
      <c r="D274" s="15">
        <f>D261-D273</f>
        <v>66.459956782500001</v>
      </c>
      <c r="E274" s="15">
        <f t="shared" ref="E274:M274" si="78">E261-E273</f>
        <v>90.753275709999997</v>
      </c>
      <c r="F274" s="15">
        <f t="shared" si="78"/>
        <v>106.40415499499997</v>
      </c>
      <c r="G274" s="15">
        <f t="shared" si="78"/>
        <v>121.89568428000001</v>
      </c>
      <c r="H274" s="15">
        <f t="shared" si="78"/>
        <v>121.87753303</v>
      </c>
      <c r="I274" s="15">
        <f t="shared" si="78"/>
        <v>121.55702043625001</v>
      </c>
      <c r="J274" s="15">
        <f t="shared" si="78"/>
        <v>121.21246939796876</v>
      </c>
      <c r="K274" s="15">
        <f t="shared" si="78"/>
        <v>120.84207703181642</v>
      </c>
      <c r="L274" s="15">
        <f t="shared" si="78"/>
        <v>120.44390523820263</v>
      </c>
      <c r="M274" s="15">
        <f t="shared" si="78"/>
        <v>120.01587056006784</v>
      </c>
    </row>
    <row r="275" spans="1:13" x14ac:dyDescent="0.3">
      <c r="A275" t="s">
        <v>114</v>
      </c>
      <c r="D275" s="15">
        <f>D168</f>
        <v>1.8</v>
      </c>
      <c r="E275" s="15">
        <f t="shared" ref="E275:M275" si="79">E168</f>
        <v>1.9800000000000002</v>
      </c>
      <c r="F275" s="15">
        <f t="shared" si="79"/>
        <v>2.1780000000000004</v>
      </c>
      <c r="G275" s="15">
        <f t="shared" si="79"/>
        <v>2.3958000000000008</v>
      </c>
      <c r="H275" s="15">
        <f t="shared" si="79"/>
        <v>2.6353800000000009</v>
      </c>
      <c r="I275" s="15">
        <f t="shared" si="79"/>
        <v>2.8989180000000014</v>
      </c>
      <c r="J275" s="15">
        <f t="shared" si="79"/>
        <v>3.1888098000000018</v>
      </c>
      <c r="K275" s="15">
        <f t="shared" si="79"/>
        <v>3.5076907800000021</v>
      </c>
      <c r="L275" s="15">
        <f t="shared" si="79"/>
        <v>3.8584598580000025</v>
      </c>
      <c r="M275" s="15">
        <f t="shared" si="79"/>
        <v>4.244305843800003</v>
      </c>
    </row>
    <row r="276" spans="1:13" x14ac:dyDescent="0.3">
      <c r="A276" t="s">
        <v>321</v>
      </c>
      <c r="D276" s="15">
        <f>D166</f>
        <v>3.2850000000000001</v>
      </c>
      <c r="E276" s="15">
        <f t="shared" ref="E276:M277" si="80">E166</f>
        <v>4.38</v>
      </c>
      <c r="F276" s="15">
        <f t="shared" si="80"/>
        <v>5.1099999999999994</v>
      </c>
      <c r="G276" s="15">
        <f t="shared" si="80"/>
        <v>5.84</v>
      </c>
      <c r="H276" s="15">
        <f t="shared" si="80"/>
        <v>5.84</v>
      </c>
      <c r="I276" s="15">
        <f t="shared" si="80"/>
        <v>5.84</v>
      </c>
      <c r="J276" s="15">
        <f t="shared" si="80"/>
        <v>5.84</v>
      </c>
      <c r="K276" s="15">
        <f t="shared" si="80"/>
        <v>5.84</v>
      </c>
      <c r="L276" s="15">
        <f t="shared" si="80"/>
        <v>5.84</v>
      </c>
      <c r="M276" s="15">
        <f t="shared" si="80"/>
        <v>5.84</v>
      </c>
    </row>
    <row r="277" spans="1:13" x14ac:dyDescent="0.3">
      <c r="A277" t="s">
        <v>113</v>
      </c>
      <c r="D277" s="15">
        <f>D167</f>
        <v>3.2850000000000001</v>
      </c>
      <c r="E277" s="15">
        <f t="shared" si="80"/>
        <v>4.38</v>
      </c>
      <c r="F277" s="15">
        <f t="shared" si="80"/>
        <v>5.1099999999999994</v>
      </c>
      <c r="G277" s="15">
        <f t="shared" si="80"/>
        <v>5.84</v>
      </c>
      <c r="H277" s="15">
        <f t="shared" si="80"/>
        <v>5.84</v>
      </c>
      <c r="I277" s="15">
        <f t="shared" si="80"/>
        <v>0</v>
      </c>
      <c r="J277" s="15">
        <f t="shared" si="80"/>
        <v>0</v>
      </c>
      <c r="K277" s="15">
        <f t="shared" si="80"/>
        <v>0</v>
      </c>
      <c r="L277" s="15">
        <f t="shared" si="80"/>
        <v>0</v>
      </c>
      <c r="M277" s="15">
        <f t="shared" si="80"/>
        <v>0</v>
      </c>
    </row>
    <row r="278" spans="1:13" x14ac:dyDescent="0.3">
      <c r="A278" t="s">
        <v>146</v>
      </c>
      <c r="D278" s="15">
        <f>D131</f>
        <v>0</v>
      </c>
      <c r="E278" s="15">
        <f t="shared" ref="E278:M278" si="81">E131</f>
        <v>0</v>
      </c>
      <c r="F278" s="15">
        <f t="shared" si="81"/>
        <v>0</v>
      </c>
      <c r="G278" s="15">
        <f t="shared" si="81"/>
        <v>0</v>
      </c>
      <c r="H278" s="15">
        <f t="shared" si="81"/>
        <v>0</v>
      </c>
      <c r="I278" s="15">
        <f t="shared" si="81"/>
        <v>0</v>
      </c>
      <c r="J278" s="15">
        <f t="shared" si="81"/>
        <v>0</v>
      </c>
      <c r="K278" s="15">
        <f t="shared" si="81"/>
        <v>0</v>
      </c>
      <c r="L278" s="15">
        <f t="shared" si="81"/>
        <v>0</v>
      </c>
      <c r="M278" s="15">
        <f t="shared" si="81"/>
        <v>0</v>
      </c>
    </row>
    <row r="279" spans="1:13" x14ac:dyDescent="0.3">
      <c r="A279" s="70" t="s">
        <v>20</v>
      </c>
      <c r="B279" s="70"/>
      <c r="D279" s="15">
        <f>D211</f>
        <v>12.887380000000002</v>
      </c>
      <c r="E279" s="15">
        <f t="shared" ref="E279:M279" si="82">E211</f>
        <v>12.887380000000002</v>
      </c>
      <c r="F279" s="15">
        <f t="shared" si="82"/>
        <v>13.08963</v>
      </c>
      <c r="G279" s="15">
        <f t="shared" si="82"/>
        <v>13.291880000000003</v>
      </c>
      <c r="H279" s="15">
        <f t="shared" si="82"/>
        <v>13.49413</v>
      </c>
      <c r="I279" s="15">
        <f t="shared" si="82"/>
        <v>13.69638</v>
      </c>
      <c r="J279" s="15">
        <f t="shared" si="82"/>
        <v>14.10088</v>
      </c>
      <c r="K279" s="15">
        <f t="shared" si="82"/>
        <v>14.505380000000001</v>
      </c>
      <c r="L279" s="15">
        <f t="shared" si="82"/>
        <v>14.909880000000001</v>
      </c>
      <c r="M279" s="15">
        <f t="shared" si="82"/>
        <v>15.314380000000002</v>
      </c>
    </row>
    <row r="280" spans="1:13" x14ac:dyDescent="0.3">
      <c r="A280" s="70" t="s">
        <v>147</v>
      </c>
      <c r="B280" s="70"/>
      <c r="D280" s="15">
        <f>D172</f>
        <v>0.4</v>
      </c>
      <c r="E280" s="15">
        <f t="shared" ref="E280:M280" si="83">E172</f>
        <v>0.4</v>
      </c>
      <c r="F280" s="15">
        <f t="shared" si="83"/>
        <v>0.4</v>
      </c>
      <c r="G280" s="15">
        <f t="shared" si="83"/>
        <v>0.4</v>
      </c>
      <c r="H280" s="15">
        <f t="shared" si="83"/>
        <v>0.4</v>
      </c>
      <c r="I280" s="15">
        <f t="shared" si="83"/>
        <v>0.4</v>
      </c>
      <c r="J280" s="15">
        <f t="shared" si="83"/>
        <v>0.4</v>
      </c>
      <c r="K280" s="15">
        <f t="shared" si="83"/>
        <v>0.4</v>
      </c>
      <c r="L280" s="15">
        <f t="shared" si="83"/>
        <v>0.4</v>
      </c>
      <c r="M280" s="15">
        <f t="shared" si="83"/>
        <v>0.4</v>
      </c>
    </row>
    <row r="281" spans="1:13" x14ac:dyDescent="0.3">
      <c r="A281" s="70" t="s">
        <v>70</v>
      </c>
      <c r="B281" s="70"/>
      <c r="D281" s="15">
        <f>D132</f>
        <v>0</v>
      </c>
      <c r="E281" s="15">
        <f t="shared" ref="E281:M281" si="84">E132</f>
        <v>0</v>
      </c>
      <c r="F281" s="15">
        <f t="shared" si="84"/>
        <v>0</v>
      </c>
      <c r="G281" s="15">
        <f t="shared" si="84"/>
        <v>0</v>
      </c>
      <c r="H281" s="15">
        <f t="shared" si="84"/>
        <v>0</v>
      </c>
      <c r="I281" s="15">
        <f t="shared" si="84"/>
        <v>0</v>
      </c>
      <c r="J281" s="15">
        <f t="shared" si="84"/>
        <v>0</v>
      </c>
      <c r="K281" s="15">
        <f t="shared" si="84"/>
        <v>0</v>
      </c>
      <c r="L281" s="15">
        <f t="shared" si="84"/>
        <v>0</v>
      </c>
      <c r="M281" s="15">
        <f t="shared" si="84"/>
        <v>0</v>
      </c>
    </row>
    <row r="282" spans="1:13" x14ac:dyDescent="0.3">
      <c r="A282" s="70"/>
      <c r="B282" s="70"/>
    </row>
    <row r="283" spans="1:13" x14ac:dyDescent="0.3">
      <c r="A283" s="68"/>
      <c r="B283" s="68"/>
    </row>
    <row r="284" spans="1:13" ht="57.6" x14ac:dyDescent="0.3">
      <c r="A284" s="68" t="s">
        <v>148</v>
      </c>
      <c r="B284" s="68"/>
      <c r="D284" s="40">
        <f>-1*D133</f>
        <v>0</v>
      </c>
      <c r="E284" s="40">
        <f t="shared" ref="E284:M284" si="85">-1*E133</f>
        <v>0</v>
      </c>
      <c r="F284" s="40">
        <f t="shared" si="85"/>
        <v>0</v>
      </c>
      <c r="G284" s="40">
        <f t="shared" si="85"/>
        <v>0</v>
      </c>
      <c r="H284" s="40">
        <f t="shared" si="85"/>
        <v>0</v>
      </c>
      <c r="I284" s="40">
        <f t="shared" si="85"/>
        <v>0</v>
      </c>
      <c r="J284" s="40">
        <f t="shared" si="85"/>
        <v>0</v>
      </c>
      <c r="K284" s="40">
        <f t="shared" si="85"/>
        <v>0</v>
      </c>
      <c r="L284" s="40">
        <f t="shared" si="85"/>
        <v>0</v>
      </c>
      <c r="M284" s="40">
        <f t="shared" si="85"/>
        <v>0</v>
      </c>
    </row>
    <row r="285" spans="1:13" x14ac:dyDescent="0.3">
      <c r="A285" s="23" t="s">
        <v>149</v>
      </c>
      <c r="B285" s="23"/>
      <c r="D285" s="40">
        <f>SUM(D275:D284)</f>
        <v>21.657380000000003</v>
      </c>
      <c r="E285" s="40">
        <f t="shared" ref="E285:M285" si="86">SUM(E275:E284)</f>
        <v>24.027380000000001</v>
      </c>
      <c r="F285" s="40">
        <f t="shared" si="86"/>
        <v>25.887629999999998</v>
      </c>
      <c r="G285" s="40">
        <f t="shared" si="86"/>
        <v>27.767680000000002</v>
      </c>
      <c r="H285" s="40">
        <f t="shared" si="86"/>
        <v>28.209510000000002</v>
      </c>
      <c r="I285" s="40">
        <f t="shared" si="86"/>
        <v>22.835298000000002</v>
      </c>
      <c r="J285" s="40">
        <f t="shared" si="86"/>
        <v>23.5296898</v>
      </c>
      <c r="K285" s="40">
        <f t="shared" si="86"/>
        <v>24.253070780000002</v>
      </c>
      <c r="L285" s="40">
        <f t="shared" si="86"/>
        <v>25.008339858000003</v>
      </c>
      <c r="M285" s="40">
        <f t="shared" si="86"/>
        <v>25.798685843800001</v>
      </c>
    </row>
    <row r="286" spans="1:13" x14ac:dyDescent="0.3">
      <c r="A286" s="23" t="s">
        <v>150</v>
      </c>
      <c r="B286" s="23"/>
      <c r="D286" s="40">
        <f>D274-D285</f>
        <v>44.802576782499997</v>
      </c>
      <c r="E286" s="40">
        <f t="shared" ref="E286:M286" si="87">E274-E285</f>
        <v>66.725895710000003</v>
      </c>
      <c r="F286" s="40">
        <f t="shared" si="87"/>
        <v>80.516524994999969</v>
      </c>
      <c r="G286" s="40">
        <f t="shared" si="87"/>
        <v>94.128004280000013</v>
      </c>
      <c r="H286" s="40">
        <f t="shared" si="87"/>
        <v>93.668023030000001</v>
      </c>
      <c r="I286" s="40">
        <f t="shared" si="87"/>
        <v>98.721722436250019</v>
      </c>
      <c r="J286" s="40">
        <f t="shared" si="87"/>
        <v>97.682779597968761</v>
      </c>
      <c r="K286" s="40">
        <f t="shared" si="87"/>
        <v>96.589006251816414</v>
      </c>
      <c r="L286" s="40">
        <f t="shared" si="87"/>
        <v>95.435565380202632</v>
      </c>
      <c r="M286" s="40">
        <f t="shared" si="87"/>
        <v>94.217184716267838</v>
      </c>
    </row>
    <row r="287" spans="1:13" x14ac:dyDescent="0.3">
      <c r="A287" s="70" t="s">
        <v>151</v>
      </c>
      <c r="B287" s="70"/>
      <c r="D287" s="40">
        <f>D189</f>
        <v>19.236000000000001</v>
      </c>
      <c r="E287" s="40">
        <f t="shared" ref="E287:M287" si="88">E189</f>
        <v>19.908000000000001</v>
      </c>
      <c r="F287" s="40">
        <f t="shared" si="88"/>
        <v>19.291500000000003</v>
      </c>
      <c r="G287" s="40">
        <f t="shared" si="88"/>
        <v>17.602499999999999</v>
      </c>
      <c r="H287" s="40">
        <f t="shared" si="88"/>
        <v>15.457500000000001</v>
      </c>
      <c r="I287" s="40">
        <f t="shared" si="88"/>
        <v>13.3125</v>
      </c>
      <c r="J287" s="40">
        <f t="shared" si="88"/>
        <v>11.1675</v>
      </c>
      <c r="K287" s="40">
        <f t="shared" si="88"/>
        <v>9.0225000000000009</v>
      </c>
      <c r="L287" s="40">
        <f t="shared" si="88"/>
        <v>6.8775000000000004</v>
      </c>
      <c r="M287" s="40">
        <f t="shared" si="88"/>
        <v>4.7324999999999999</v>
      </c>
    </row>
    <row r="288" spans="1:13" x14ac:dyDescent="0.3">
      <c r="A288" s="70" t="s">
        <v>73</v>
      </c>
      <c r="B288" s="70"/>
      <c r="D288" s="40">
        <f>D136</f>
        <v>0</v>
      </c>
      <c r="E288" s="40">
        <f t="shared" ref="E288:M288" si="89">E136</f>
        <v>0</v>
      </c>
      <c r="F288" s="40">
        <f t="shared" si="89"/>
        <v>0</v>
      </c>
      <c r="G288" s="40">
        <f t="shared" si="89"/>
        <v>0</v>
      </c>
      <c r="H288" s="40">
        <f t="shared" si="89"/>
        <v>0</v>
      </c>
      <c r="I288" s="40">
        <f t="shared" si="89"/>
        <v>0</v>
      </c>
      <c r="J288" s="40">
        <f t="shared" si="89"/>
        <v>0</v>
      </c>
      <c r="K288" s="40">
        <f t="shared" si="89"/>
        <v>0</v>
      </c>
      <c r="L288" s="40">
        <f t="shared" si="89"/>
        <v>0</v>
      </c>
      <c r="M288" s="40">
        <f t="shared" si="89"/>
        <v>0</v>
      </c>
    </row>
    <row r="289" spans="1:13" x14ac:dyDescent="0.3">
      <c r="A289" s="70" t="s">
        <v>72</v>
      </c>
      <c r="B289" s="70"/>
      <c r="D289" s="40">
        <f t="shared" ref="D289:M290" si="90">D134</f>
        <v>0</v>
      </c>
      <c r="E289" s="40">
        <f t="shared" si="90"/>
        <v>0</v>
      </c>
      <c r="F289" s="40">
        <f t="shared" si="90"/>
        <v>0</v>
      </c>
      <c r="G289" s="40">
        <f t="shared" si="90"/>
        <v>0</v>
      </c>
      <c r="H289" s="40">
        <f t="shared" si="90"/>
        <v>0</v>
      </c>
      <c r="I289" s="40">
        <f t="shared" si="90"/>
        <v>0</v>
      </c>
      <c r="J289" s="40">
        <f t="shared" si="90"/>
        <v>0</v>
      </c>
      <c r="K289" s="40">
        <f t="shared" si="90"/>
        <v>0</v>
      </c>
      <c r="L289" s="40">
        <f t="shared" si="90"/>
        <v>0</v>
      </c>
      <c r="M289" s="40">
        <f t="shared" si="90"/>
        <v>0</v>
      </c>
    </row>
    <row r="290" spans="1:13" x14ac:dyDescent="0.3">
      <c r="A290" s="70" t="s">
        <v>152</v>
      </c>
      <c r="B290" s="70"/>
      <c r="D290" s="40">
        <f t="shared" si="90"/>
        <v>0</v>
      </c>
      <c r="E290" s="40">
        <f t="shared" si="90"/>
        <v>0</v>
      </c>
      <c r="F290" s="40">
        <f t="shared" si="90"/>
        <v>0</v>
      </c>
      <c r="G290" s="40">
        <f t="shared" si="90"/>
        <v>0</v>
      </c>
      <c r="H290" s="40">
        <f t="shared" si="90"/>
        <v>0</v>
      </c>
      <c r="I290" s="40">
        <f t="shared" si="90"/>
        <v>0</v>
      </c>
      <c r="J290" s="40">
        <f t="shared" si="90"/>
        <v>0</v>
      </c>
      <c r="K290" s="40">
        <f t="shared" si="90"/>
        <v>0</v>
      </c>
      <c r="L290" s="40">
        <f t="shared" si="90"/>
        <v>0</v>
      </c>
      <c r="M290" s="40">
        <f t="shared" si="90"/>
        <v>0</v>
      </c>
    </row>
    <row r="291" spans="1:13" x14ac:dyDescent="0.3">
      <c r="A291" s="70"/>
      <c r="B291" s="70"/>
      <c r="D291" s="40"/>
    </row>
    <row r="292" spans="1:13" x14ac:dyDescent="0.3">
      <c r="A292" s="70"/>
      <c r="B292" s="70"/>
    </row>
    <row r="293" spans="1:13" x14ac:dyDescent="0.3">
      <c r="A293" s="23" t="s">
        <v>340</v>
      </c>
      <c r="B293" s="23"/>
      <c r="D293" s="40">
        <f>D286-D287-D288+D289+D290</f>
        <v>25.566576782499997</v>
      </c>
      <c r="E293" s="40">
        <f t="shared" ref="E293:M293" si="91">E286-E287-E288+E289+E290</f>
        <v>46.817895710000002</v>
      </c>
      <c r="F293" s="40">
        <f t="shared" si="91"/>
        <v>61.22502499499997</v>
      </c>
      <c r="G293" s="40">
        <f t="shared" si="91"/>
        <v>76.525504280000007</v>
      </c>
      <c r="H293" s="40">
        <f t="shared" si="91"/>
        <v>78.210523030000004</v>
      </c>
      <c r="I293" s="40">
        <f t="shared" si="91"/>
        <v>85.409222436250019</v>
      </c>
      <c r="J293" s="40">
        <f t="shared" si="91"/>
        <v>86.515279597968757</v>
      </c>
      <c r="K293" s="40">
        <f t="shared" si="91"/>
        <v>87.566506251816406</v>
      </c>
      <c r="L293" s="40">
        <f t="shared" si="91"/>
        <v>88.558065380202635</v>
      </c>
      <c r="M293" s="40">
        <f t="shared" si="91"/>
        <v>89.484684716267836</v>
      </c>
    </row>
    <row r="294" spans="1:13" x14ac:dyDescent="0.3">
      <c r="A294" s="70" t="s">
        <v>154</v>
      </c>
      <c r="B294" s="70"/>
      <c r="D294" s="40">
        <f>D246</f>
        <v>0</v>
      </c>
      <c r="E294" s="40">
        <f t="shared" ref="E294:M294" si="92">E246</f>
        <v>7.0908081231249991</v>
      </c>
      <c r="F294" s="40">
        <f t="shared" si="92"/>
        <v>12.759501248749991</v>
      </c>
      <c r="G294" s="40">
        <f t="shared" si="92"/>
        <v>17.900615445000003</v>
      </c>
      <c r="H294" s="40">
        <f t="shared" si="92"/>
        <v>19.324817413750001</v>
      </c>
      <c r="I294" s="40">
        <f t="shared" si="92"/>
        <v>21.892323138750001</v>
      </c>
      <c r="J294" s="40">
        <f t="shared" si="92"/>
        <v>22.654345518007815</v>
      </c>
      <c r="K294" s="40">
        <f t="shared" si="92"/>
        <v>23.308978125965822</v>
      </c>
      <c r="L294" s="40">
        <f t="shared" si="92"/>
        <v>23.878190881521949</v>
      </c>
      <c r="M294" s="40">
        <f t="shared" si="92"/>
        <v>24.37807423421167</v>
      </c>
    </row>
    <row r="295" spans="1:13" x14ac:dyDescent="0.3">
      <c r="A295" s="23" t="s">
        <v>349</v>
      </c>
      <c r="B295" s="23"/>
      <c r="D295" s="40">
        <f>D293-D294</f>
        <v>25.566576782499997</v>
      </c>
      <c r="E295" s="40">
        <f t="shared" ref="E295:M295" si="93">E293-E294</f>
        <v>39.727087586875001</v>
      </c>
      <c r="F295" s="40">
        <f t="shared" si="93"/>
        <v>48.465523746249978</v>
      </c>
      <c r="G295" s="40">
        <f t="shared" si="93"/>
        <v>58.624888835000007</v>
      </c>
      <c r="H295" s="40">
        <f t="shared" si="93"/>
        <v>58.885705616250007</v>
      </c>
      <c r="I295" s="40">
        <f t="shared" si="93"/>
        <v>63.516899297500018</v>
      </c>
      <c r="J295" s="40">
        <f t="shared" si="93"/>
        <v>63.860934079960941</v>
      </c>
      <c r="K295" s="40">
        <f t="shared" si="93"/>
        <v>64.257528125850584</v>
      </c>
      <c r="L295" s="40">
        <f t="shared" si="93"/>
        <v>64.679874498680689</v>
      </c>
      <c r="M295" s="40">
        <f t="shared" si="93"/>
        <v>65.106610482056169</v>
      </c>
    </row>
    <row r="296" spans="1:13" x14ac:dyDescent="0.3">
      <c r="A296" s="70" t="s">
        <v>156</v>
      </c>
      <c r="B296" s="70"/>
      <c r="D296" s="40">
        <f>D295+D279+D280</f>
        <v>38.853956782499999</v>
      </c>
      <c r="E296" s="40">
        <f t="shared" ref="E296:M296" si="94">E295+E279+E280</f>
        <v>53.014467586875</v>
      </c>
      <c r="F296" s="40">
        <f t="shared" si="94"/>
        <v>61.955153746249977</v>
      </c>
      <c r="G296" s="40">
        <f t="shared" si="94"/>
        <v>72.316768835000019</v>
      </c>
      <c r="H296" s="40">
        <f t="shared" si="94"/>
        <v>72.779835616250011</v>
      </c>
      <c r="I296" s="40">
        <f t="shared" si="94"/>
        <v>77.613279297500029</v>
      </c>
      <c r="J296" s="40">
        <f t="shared" si="94"/>
        <v>78.361814079960951</v>
      </c>
      <c r="K296" s="40">
        <f t="shared" si="94"/>
        <v>79.162908125850592</v>
      </c>
      <c r="L296" s="40">
        <f t="shared" si="94"/>
        <v>79.989754498680696</v>
      </c>
      <c r="M296" s="40">
        <f t="shared" si="94"/>
        <v>80.820990482056175</v>
      </c>
    </row>
    <row r="297" spans="1:13" x14ac:dyDescent="0.3">
      <c r="A297" s="23" t="s">
        <v>350</v>
      </c>
      <c r="B297" s="23"/>
      <c r="D297" s="40">
        <f>IF((C299+D295)&gt;0, MIN(D170,(C299+D295)),0)</f>
        <v>0</v>
      </c>
      <c r="E297" s="40">
        <f>IF((E295+SUM($C299:D299))&gt;0,MIN(E170,(E295+SUM($C299:D299))),0)</f>
        <v>0</v>
      </c>
      <c r="F297" s="40">
        <f>IF((F295+SUM($C299:E299))&gt;0,MIN(F170,(F295+SUM($C299:E299))),0)</f>
        <v>0</v>
      </c>
      <c r="G297" s="40">
        <f>IF((G295+SUM($C299:F299))&gt;0,MIN(G170,(G295+SUM($C299:F299))),0)</f>
        <v>0</v>
      </c>
      <c r="H297" s="40">
        <f>IF((H295+SUM($C299:G299))&gt;0,MIN(H170,(H295+SUM($C299:G299))),0)</f>
        <v>0</v>
      </c>
      <c r="I297" s="40">
        <f>IF((I295+SUM($C299:H299))&gt;0,MIN(I170,(I295+SUM($C299:H299))),0)</f>
        <v>0</v>
      </c>
      <c r="J297" s="40">
        <f>IF((J295+SUM($C299:I299))&gt;0,MIN(J170,(J295+SUM($C299:I299))),0)</f>
        <v>0</v>
      </c>
      <c r="K297" s="40">
        <f>IF((K295+SUM($C299:J299))&gt;0,MIN(K170,(K295+SUM($C299:J299))),0)</f>
        <v>0</v>
      </c>
      <c r="L297" s="40">
        <f>IF((L295+SUM($C299:K299))&gt;0,MIN(L170,(L295+SUM($C299:K299))),0)</f>
        <v>0</v>
      </c>
      <c r="M297" s="40">
        <f>IF((M295+SUM($C299:L299))&gt;0,MIN(M170,(M295+SUM($C299:L299))),0)</f>
        <v>0</v>
      </c>
    </row>
    <row r="298" spans="1:13" x14ac:dyDescent="0.3">
      <c r="A298" s="23" t="s">
        <v>351</v>
      </c>
      <c r="B298" s="23"/>
      <c r="D298" s="40">
        <f>IF((C299+D295)&gt;0, MIN(D171,(C299+D295)),0)</f>
        <v>0</v>
      </c>
      <c r="E298" s="40">
        <f>IF((E295+SUM($C299:D299))&gt;0,MIN(E171,(E295+SUM($C299:D299))),0)</f>
        <v>6.65</v>
      </c>
      <c r="F298" s="40">
        <f>IF((F295+SUM($C299:E299))&gt;0,MIN(F171,(F295+SUM($C299:E299))),0)</f>
        <v>9.9749999999999996</v>
      </c>
      <c r="G298" s="40">
        <f>IF((G295+SUM($C299:F299))&gt;0,MIN(G171,(G295+SUM($C299:F299))),0)</f>
        <v>13.3</v>
      </c>
      <c r="H298" s="40">
        <f>IF((H295+SUM($C299:G299))&gt;0,MIN(H171,(H295+SUM($C299:G299))),0)</f>
        <v>13.3</v>
      </c>
      <c r="I298" s="40">
        <f>IF((I295+SUM($C299:H299))&gt;0,MIN(I171,(I295+SUM($C299:H299))),0)</f>
        <v>13.3</v>
      </c>
      <c r="J298" s="40">
        <f>IF((J295+SUM($C299:I299))&gt;0,MIN(J171,(J295+SUM($C299:I299))),0)</f>
        <v>13.3</v>
      </c>
      <c r="K298" s="40">
        <f>IF((K295+SUM($C299:J299))&gt;0,MIN(K171,(K295+SUM($C299:J299))),0)</f>
        <v>13.3</v>
      </c>
      <c r="L298" s="40">
        <f>IF((L295+SUM($C299:K299))&gt;0,MIN(L171,(L295+SUM($C299:K299))),0)</f>
        <v>13.3</v>
      </c>
      <c r="M298" s="40">
        <f>IF((M295+SUM($C299:L299))&gt;0,MIN(M171,(M295+SUM($C299:L299))),0)</f>
        <v>13.3</v>
      </c>
    </row>
    <row r="299" spans="1:13" x14ac:dyDescent="0.3">
      <c r="A299" s="70" t="s">
        <v>158</v>
      </c>
      <c r="B299" s="70"/>
      <c r="D299" s="40">
        <f t="shared" ref="D299:M299" si="95">D295-D297-D298</f>
        <v>25.566576782499997</v>
      </c>
      <c r="E299" s="40">
        <f t="shared" si="95"/>
        <v>33.077087586875003</v>
      </c>
      <c r="F299" s="40">
        <f t="shared" si="95"/>
        <v>38.490523746249977</v>
      </c>
      <c r="G299" s="40">
        <f t="shared" si="95"/>
        <v>45.32488883500001</v>
      </c>
      <c r="H299" s="40">
        <f t="shared" si="95"/>
        <v>45.58570561625001</v>
      </c>
      <c r="I299" s="40">
        <f t="shared" si="95"/>
        <v>50.216899297500021</v>
      </c>
      <c r="J299" s="40">
        <f t="shared" si="95"/>
        <v>50.560934079960944</v>
      </c>
      <c r="K299" s="40">
        <f t="shared" si="95"/>
        <v>50.957528125850587</v>
      </c>
      <c r="L299" s="40">
        <f t="shared" si="95"/>
        <v>51.379874498680692</v>
      </c>
      <c r="M299" s="40">
        <f t="shared" si="95"/>
        <v>51.806610482056172</v>
      </c>
    </row>
    <row r="300" spans="1:13" x14ac:dyDescent="0.3">
      <c r="A300" s="70" t="s">
        <v>159</v>
      </c>
      <c r="D300" s="40">
        <f>C300+D299</f>
        <v>25.566576782499997</v>
      </c>
      <c r="E300" s="40">
        <f t="shared" ref="E300:M300" si="96">D300+E299</f>
        <v>58.643664369375003</v>
      </c>
      <c r="F300" s="40">
        <f t="shared" si="96"/>
        <v>97.13418811562498</v>
      </c>
      <c r="G300" s="40">
        <f t="shared" si="96"/>
        <v>142.45907695062499</v>
      </c>
      <c r="H300" s="40">
        <f t="shared" si="96"/>
        <v>188.044782566875</v>
      </c>
      <c r="I300" s="40">
        <f t="shared" si="96"/>
        <v>238.26168186437502</v>
      </c>
      <c r="J300" s="40">
        <f t="shared" si="96"/>
        <v>288.82261594433595</v>
      </c>
      <c r="K300" s="40">
        <f t="shared" si="96"/>
        <v>339.78014407018657</v>
      </c>
      <c r="L300" s="40">
        <f t="shared" si="96"/>
        <v>391.16001856886726</v>
      </c>
      <c r="M300" s="40">
        <f t="shared" si="96"/>
        <v>442.96662905092342</v>
      </c>
    </row>
    <row r="303" spans="1:13" x14ac:dyDescent="0.3">
      <c r="A303" s="127" t="s">
        <v>352</v>
      </c>
      <c r="B303" s="127"/>
    </row>
    <row r="304" spans="1:13" x14ac:dyDescent="0.3">
      <c r="A304" s="23"/>
      <c r="B304" s="23"/>
    </row>
    <row r="305" spans="1:13" x14ac:dyDescent="0.3">
      <c r="A305" s="23" t="s">
        <v>353</v>
      </c>
      <c r="B305" s="23"/>
      <c r="C305" s="23">
        <v>0</v>
      </c>
      <c r="D305" s="23">
        <v>1</v>
      </c>
      <c r="E305" s="23">
        <f>D305+1</f>
        <v>2</v>
      </c>
      <c r="F305" s="23">
        <f t="shared" ref="F305:M305" si="97">E305+1</f>
        <v>3</v>
      </c>
      <c r="G305" s="23">
        <f t="shared" si="97"/>
        <v>4</v>
      </c>
      <c r="H305" s="23">
        <f t="shared" si="97"/>
        <v>5</v>
      </c>
      <c r="I305" s="23">
        <f t="shared" si="97"/>
        <v>6</v>
      </c>
      <c r="J305" s="23">
        <f t="shared" si="97"/>
        <v>7</v>
      </c>
      <c r="K305" s="23">
        <f t="shared" si="97"/>
        <v>8</v>
      </c>
      <c r="L305" s="23">
        <f t="shared" si="97"/>
        <v>9</v>
      </c>
      <c r="M305" s="23">
        <f t="shared" si="97"/>
        <v>10</v>
      </c>
    </row>
    <row r="306" spans="1:13" x14ac:dyDescent="0.3">
      <c r="A306" s="23"/>
      <c r="B306" s="23"/>
    </row>
    <row r="307" spans="1:13" x14ac:dyDescent="0.3">
      <c r="A307" s="23" t="s">
        <v>164</v>
      </c>
      <c r="B307" s="23"/>
      <c r="D307" s="40">
        <f>D286</f>
        <v>44.802576782499997</v>
      </c>
      <c r="E307" s="40">
        <f t="shared" ref="E307:M307" si="98">E286</f>
        <v>66.725895710000003</v>
      </c>
      <c r="F307" s="40">
        <f t="shared" si="98"/>
        <v>80.516524994999969</v>
      </c>
      <c r="G307" s="40">
        <f t="shared" si="98"/>
        <v>94.128004280000013</v>
      </c>
      <c r="H307" s="40">
        <f t="shared" si="98"/>
        <v>93.668023030000001</v>
      </c>
      <c r="I307" s="40">
        <f t="shared" si="98"/>
        <v>98.721722436250019</v>
      </c>
      <c r="J307" s="40">
        <f t="shared" si="98"/>
        <v>97.682779597968761</v>
      </c>
      <c r="K307" s="40">
        <f t="shared" si="98"/>
        <v>96.589006251816414</v>
      </c>
      <c r="L307" s="40">
        <f t="shared" si="98"/>
        <v>95.435565380202632</v>
      </c>
      <c r="M307" s="40">
        <f t="shared" si="98"/>
        <v>94.217184716267838</v>
      </c>
    </row>
    <row r="308" spans="1:13" x14ac:dyDescent="0.3">
      <c r="A308" s="70" t="s">
        <v>165</v>
      </c>
      <c r="B308" s="70"/>
      <c r="D308" s="40">
        <f>-1*D294</f>
        <v>0</v>
      </c>
      <c r="E308" s="40">
        <f t="shared" ref="E308:M308" si="99">-1*E294</f>
        <v>-7.0908081231249991</v>
      </c>
      <c r="F308" s="40">
        <f t="shared" si="99"/>
        <v>-12.759501248749991</v>
      </c>
      <c r="G308" s="40">
        <f t="shared" si="99"/>
        <v>-17.900615445000003</v>
      </c>
      <c r="H308" s="40">
        <f t="shared" si="99"/>
        <v>-19.324817413750001</v>
      </c>
      <c r="I308" s="40">
        <f t="shared" si="99"/>
        <v>-21.892323138750001</v>
      </c>
      <c r="J308" s="40">
        <f t="shared" si="99"/>
        <v>-22.654345518007815</v>
      </c>
      <c r="K308" s="40">
        <f t="shared" si="99"/>
        <v>-23.308978125965822</v>
      </c>
      <c r="L308" s="40">
        <f t="shared" si="99"/>
        <v>-23.878190881521949</v>
      </c>
      <c r="M308" s="40">
        <f t="shared" si="99"/>
        <v>-24.37807423421167</v>
      </c>
    </row>
    <row r="309" spans="1:13" x14ac:dyDescent="0.3">
      <c r="A309" s="128" t="s">
        <v>166</v>
      </c>
      <c r="B309" s="128"/>
      <c r="D309" s="40">
        <f>SUM(D307:D308)</f>
        <v>44.802576782499997</v>
      </c>
      <c r="E309" s="40">
        <f t="shared" ref="E309:M309" si="100">SUM(E307:E308)</f>
        <v>59.635087586875002</v>
      </c>
      <c r="F309" s="40">
        <f t="shared" si="100"/>
        <v>67.757023746249985</v>
      </c>
      <c r="G309" s="40">
        <f t="shared" si="100"/>
        <v>76.227388835000014</v>
      </c>
      <c r="H309" s="40">
        <f t="shared" si="100"/>
        <v>74.343205616250003</v>
      </c>
      <c r="I309" s="40">
        <f t="shared" si="100"/>
        <v>76.829399297500018</v>
      </c>
      <c r="J309" s="40">
        <f t="shared" si="100"/>
        <v>75.028434079960945</v>
      </c>
      <c r="K309" s="40">
        <f t="shared" si="100"/>
        <v>73.280028125850592</v>
      </c>
      <c r="L309" s="40">
        <f t="shared" si="100"/>
        <v>71.557374498680687</v>
      </c>
      <c r="M309" s="40">
        <f t="shared" si="100"/>
        <v>69.839110482056171</v>
      </c>
    </row>
    <row r="310" spans="1:13" x14ac:dyDescent="0.3">
      <c r="A310" s="23"/>
      <c r="B310" s="23"/>
    </row>
    <row r="311" spans="1:13" x14ac:dyDescent="0.3">
      <c r="A311" s="23" t="s">
        <v>167</v>
      </c>
      <c r="B311" s="23"/>
    </row>
    <row r="312" spans="1:13" x14ac:dyDescent="0.3">
      <c r="A312" s="70" t="s">
        <v>168</v>
      </c>
      <c r="B312" s="70"/>
      <c r="D312" s="40">
        <f>D279</f>
        <v>12.887380000000002</v>
      </c>
      <c r="E312" s="40">
        <f t="shared" ref="E312:M313" si="101">E279</f>
        <v>12.887380000000002</v>
      </c>
      <c r="F312" s="40">
        <f t="shared" si="101"/>
        <v>13.08963</v>
      </c>
      <c r="G312" s="40">
        <f t="shared" si="101"/>
        <v>13.291880000000003</v>
      </c>
      <c r="H312" s="40">
        <f t="shared" si="101"/>
        <v>13.49413</v>
      </c>
      <c r="I312" s="40">
        <f t="shared" si="101"/>
        <v>13.69638</v>
      </c>
      <c r="J312" s="40">
        <f t="shared" si="101"/>
        <v>14.10088</v>
      </c>
      <c r="K312" s="40">
        <f t="shared" si="101"/>
        <v>14.505380000000001</v>
      </c>
      <c r="L312" s="40">
        <f t="shared" si="101"/>
        <v>14.909880000000001</v>
      </c>
      <c r="M312" s="40">
        <f t="shared" si="101"/>
        <v>15.314380000000002</v>
      </c>
    </row>
    <row r="313" spans="1:13" x14ac:dyDescent="0.3">
      <c r="A313" s="70" t="s">
        <v>169</v>
      </c>
      <c r="B313" s="70"/>
      <c r="D313" s="40">
        <f>D280</f>
        <v>0.4</v>
      </c>
      <c r="E313" s="40">
        <f t="shared" si="101"/>
        <v>0.4</v>
      </c>
      <c r="F313" s="40">
        <f t="shared" si="101"/>
        <v>0.4</v>
      </c>
      <c r="G313" s="40">
        <f t="shared" si="101"/>
        <v>0.4</v>
      </c>
      <c r="H313" s="40">
        <f t="shared" si="101"/>
        <v>0.4</v>
      </c>
      <c r="I313" s="40">
        <f t="shared" si="101"/>
        <v>0.4</v>
      </c>
      <c r="J313" s="40">
        <f t="shared" si="101"/>
        <v>0.4</v>
      </c>
      <c r="K313" s="40">
        <f t="shared" si="101"/>
        <v>0.4</v>
      </c>
      <c r="L313" s="40">
        <f t="shared" si="101"/>
        <v>0.4</v>
      </c>
      <c r="M313" s="40">
        <f t="shared" si="101"/>
        <v>0.4</v>
      </c>
    </row>
    <row r="314" spans="1:13" x14ac:dyDescent="0.3">
      <c r="A314" s="23"/>
      <c r="B314" s="23"/>
    </row>
    <row r="315" spans="1:13" x14ac:dyDescent="0.3">
      <c r="A315" s="23" t="s">
        <v>354</v>
      </c>
      <c r="B315" s="23"/>
      <c r="D315" s="40">
        <f>D309+D312+D313</f>
        <v>58.089956782499996</v>
      </c>
      <c r="E315" s="40">
        <f t="shared" ref="E315:M315" si="102">E309+E312+E313</f>
        <v>72.922467586875015</v>
      </c>
      <c r="F315" s="40">
        <f t="shared" si="102"/>
        <v>81.24665374624999</v>
      </c>
      <c r="G315" s="40">
        <f t="shared" si="102"/>
        <v>89.919268835000025</v>
      </c>
      <c r="H315" s="40">
        <f t="shared" si="102"/>
        <v>88.237335616250007</v>
      </c>
      <c r="I315" s="40">
        <f t="shared" si="102"/>
        <v>90.925779297500029</v>
      </c>
      <c r="J315" s="40">
        <f t="shared" si="102"/>
        <v>89.529314079960955</v>
      </c>
      <c r="K315" s="40">
        <f t="shared" si="102"/>
        <v>88.1854081258506</v>
      </c>
      <c r="L315" s="40">
        <f t="shared" si="102"/>
        <v>86.867254498680694</v>
      </c>
      <c r="M315" s="40">
        <f t="shared" si="102"/>
        <v>85.553490482056176</v>
      </c>
    </row>
    <row r="316" spans="1:13" x14ac:dyDescent="0.3">
      <c r="A316" s="23"/>
      <c r="B316" s="23"/>
    </row>
    <row r="317" spans="1:13" x14ac:dyDescent="0.3">
      <c r="A317" s="23" t="s">
        <v>170</v>
      </c>
      <c r="B317" s="23"/>
    </row>
    <row r="318" spans="1:13" x14ac:dyDescent="0.3">
      <c r="A318" s="70" t="s">
        <v>171</v>
      </c>
      <c r="B318" s="70"/>
      <c r="C318" s="40">
        <f>B145-C145</f>
        <v>-9</v>
      </c>
      <c r="D318" s="40">
        <f t="shared" ref="D318:M318" si="103">C145-D145</f>
        <v>-23.1</v>
      </c>
      <c r="E318" s="40">
        <f t="shared" si="103"/>
        <v>-10.600000000000001</v>
      </c>
      <c r="F318" s="40">
        <f t="shared" si="103"/>
        <v>-7.0999999999999943</v>
      </c>
      <c r="G318" s="40">
        <f t="shared" si="103"/>
        <v>-7.1000000000000014</v>
      </c>
      <c r="H318" s="40">
        <f t="shared" si="103"/>
        <v>0</v>
      </c>
      <c r="I318" s="40">
        <f t="shared" si="103"/>
        <v>0</v>
      </c>
      <c r="J318" s="40">
        <f t="shared" si="103"/>
        <v>0</v>
      </c>
      <c r="K318" s="40">
        <f t="shared" si="103"/>
        <v>0</v>
      </c>
      <c r="L318" s="40">
        <f t="shared" si="103"/>
        <v>0</v>
      </c>
      <c r="M318" s="40">
        <f t="shared" si="103"/>
        <v>0</v>
      </c>
    </row>
    <row r="319" spans="1:13" x14ac:dyDescent="0.3">
      <c r="A319" s="70" t="s">
        <v>172</v>
      </c>
      <c r="B319" s="70"/>
      <c r="C319">
        <f>C151-B151</f>
        <v>0</v>
      </c>
      <c r="D319">
        <f>D151-C151</f>
        <v>17.3</v>
      </c>
      <c r="E319">
        <f t="shared" ref="E319:M319" si="104">E151-D151</f>
        <v>5.5999999999999979</v>
      </c>
      <c r="F319">
        <f t="shared" si="104"/>
        <v>3.8000000000000007</v>
      </c>
      <c r="G319">
        <f t="shared" si="104"/>
        <v>3.8000000000000007</v>
      </c>
      <c r="H319">
        <f t="shared" si="104"/>
        <v>0</v>
      </c>
      <c r="I319">
        <f t="shared" si="104"/>
        <v>0</v>
      </c>
      <c r="J319">
        <f t="shared" si="104"/>
        <v>0</v>
      </c>
      <c r="K319">
        <f t="shared" si="104"/>
        <v>0</v>
      </c>
      <c r="L319">
        <f t="shared" si="104"/>
        <v>0</v>
      </c>
      <c r="M319">
        <f t="shared" si="104"/>
        <v>0</v>
      </c>
    </row>
    <row r="320" spans="1:13" x14ac:dyDescent="0.3">
      <c r="A320" s="70" t="s">
        <v>173</v>
      </c>
      <c r="B320" s="70"/>
      <c r="C320">
        <f>C149-B149</f>
        <v>0</v>
      </c>
      <c r="D320">
        <f>D149-C149</f>
        <v>6.8</v>
      </c>
      <c r="E320">
        <f t="shared" ref="E320:M320" si="105">E149-D149</f>
        <v>2.2999999999999998</v>
      </c>
      <c r="F320">
        <f t="shared" si="105"/>
        <v>1.5</v>
      </c>
      <c r="G320">
        <f t="shared" si="105"/>
        <v>1.5999999999999996</v>
      </c>
      <c r="H320">
        <f t="shared" si="105"/>
        <v>0</v>
      </c>
      <c r="I320">
        <f t="shared" si="105"/>
        <v>0</v>
      </c>
      <c r="J320">
        <f t="shared" si="105"/>
        <v>0</v>
      </c>
      <c r="K320">
        <f t="shared" si="105"/>
        <v>0</v>
      </c>
      <c r="L320">
        <f t="shared" si="105"/>
        <v>0</v>
      </c>
      <c r="M320">
        <f t="shared" si="105"/>
        <v>0</v>
      </c>
    </row>
    <row r="321" spans="1:13" x14ac:dyDescent="0.3">
      <c r="A321" s="23"/>
      <c r="B321" s="23"/>
    </row>
    <row r="322" spans="1:13" x14ac:dyDescent="0.3">
      <c r="A322" s="23" t="s">
        <v>175</v>
      </c>
      <c r="B322" s="23"/>
      <c r="C322" s="40">
        <f>SUM(C315:C321)</f>
        <v>-9</v>
      </c>
      <c r="D322" s="40">
        <f>SUM(D315:D321)</f>
        <v>59.089956782499996</v>
      </c>
      <c r="E322" s="40">
        <f t="shared" ref="E322:M322" si="106">SUM(E315:E321)</f>
        <v>70.222467586875013</v>
      </c>
      <c r="F322" s="40">
        <f t="shared" si="106"/>
        <v>79.446653746249993</v>
      </c>
      <c r="G322" s="40">
        <f t="shared" si="106"/>
        <v>88.219268835000022</v>
      </c>
      <c r="H322" s="40">
        <f t="shared" si="106"/>
        <v>88.237335616250007</v>
      </c>
      <c r="I322" s="40">
        <f t="shared" si="106"/>
        <v>90.925779297500029</v>
      </c>
      <c r="J322" s="40">
        <f t="shared" si="106"/>
        <v>89.529314079960955</v>
      </c>
      <c r="K322" s="40">
        <f t="shared" si="106"/>
        <v>88.1854081258506</v>
      </c>
      <c r="L322" s="40">
        <f t="shared" si="106"/>
        <v>86.867254498680694</v>
      </c>
      <c r="M322" s="40">
        <f t="shared" si="106"/>
        <v>85.553490482056176</v>
      </c>
    </row>
    <row r="323" spans="1:13" x14ac:dyDescent="0.3">
      <c r="A323" s="23"/>
      <c r="B323" s="23"/>
    </row>
    <row r="324" spans="1:13" x14ac:dyDescent="0.3">
      <c r="A324" s="70" t="s">
        <v>176</v>
      </c>
      <c r="B324" s="70"/>
      <c r="C324">
        <f>-1*C181</f>
        <v>0</v>
      </c>
      <c r="D324">
        <f>-1*D181</f>
        <v>0</v>
      </c>
      <c r="E324">
        <f t="shared" ref="E324:M324" si="107">-1*E181</f>
        <v>0</v>
      </c>
      <c r="F324">
        <f t="shared" si="107"/>
        <v>-16.5</v>
      </c>
      <c r="G324">
        <f t="shared" si="107"/>
        <v>-16.5</v>
      </c>
      <c r="H324">
        <f t="shared" si="107"/>
        <v>-16.5</v>
      </c>
      <c r="I324">
        <f t="shared" si="107"/>
        <v>-16.5</v>
      </c>
      <c r="J324">
        <f t="shared" si="107"/>
        <v>-16.5</v>
      </c>
      <c r="K324">
        <f t="shared" si="107"/>
        <v>-16.5</v>
      </c>
      <c r="L324">
        <f t="shared" si="107"/>
        <v>-16.5</v>
      </c>
      <c r="M324">
        <f t="shared" si="107"/>
        <v>-16.5</v>
      </c>
    </row>
    <row r="325" spans="1:13" x14ac:dyDescent="0.3">
      <c r="A325" s="70" t="s">
        <v>177</v>
      </c>
      <c r="B325" s="70"/>
      <c r="C325" s="40">
        <f>-1*C287</f>
        <v>0</v>
      </c>
      <c r="D325" s="40">
        <f>-1*D287</f>
        <v>-19.236000000000001</v>
      </c>
      <c r="E325" s="40">
        <f t="shared" ref="E325:M326" si="108">-1*E287</f>
        <v>-19.908000000000001</v>
      </c>
      <c r="F325" s="40">
        <f t="shared" si="108"/>
        <v>-19.291500000000003</v>
      </c>
      <c r="G325" s="40">
        <f t="shared" si="108"/>
        <v>-17.602499999999999</v>
      </c>
      <c r="H325" s="40">
        <f t="shared" si="108"/>
        <v>-15.457500000000001</v>
      </c>
      <c r="I325" s="40">
        <f t="shared" si="108"/>
        <v>-13.3125</v>
      </c>
      <c r="J325" s="40">
        <f t="shared" si="108"/>
        <v>-11.1675</v>
      </c>
      <c r="K325" s="40">
        <f t="shared" si="108"/>
        <v>-9.0225000000000009</v>
      </c>
      <c r="L325" s="40">
        <f t="shared" si="108"/>
        <v>-6.8775000000000004</v>
      </c>
      <c r="M325" s="40">
        <f t="shared" si="108"/>
        <v>-4.7324999999999999</v>
      </c>
    </row>
    <row r="326" spans="1:13" x14ac:dyDescent="0.3">
      <c r="A326" s="70" t="s">
        <v>178</v>
      </c>
      <c r="B326" s="23"/>
      <c r="C326" s="40">
        <f>-1*C288</f>
        <v>0</v>
      </c>
      <c r="D326" s="40">
        <f>-1*D288</f>
        <v>0</v>
      </c>
      <c r="E326" s="40">
        <f t="shared" si="108"/>
        <v>0</v>
      </c>
      <c r="F326" s="40">
        <f t="shared" si="108"/>
        <v>0</v>
      </c>
      <c r="G326" s="40">
        <f t="shared" si="108"/>
        <v>0</v>
      </c>
      <c r="H326" s="40">
        <f t="shared" si="108"/>
        <v>0</v>
      </c>
      <c r="I326" s="40">
        <f t="shared" si="108"/>
        <v>0</v>
      </c>
      <c r="J326" s="40">
        <f t="shared" si="108"/>
        <v>0</v>
      </c>
      <c r="K326" s="40">
        <f t="shared" si="108"/>
        <v>0</v>
      </c>
      <c r="L326" s="40">
        <f t="shared" si="108"/>
        <v>0</v>
      </c>
      <c r="M326" s="40">
        <f t="shared" si="108"/>
        <v>0</v>
      </c>
    </row>
    <row r="327" spans="1:13" ht="93" x14ac:dyDescent="0.3">
      <c r="A327" s="129" t="s">
        <v>179</v>
      </c>
      <c r="B327" s="129"/>
      <c r="C327" s="40">
        <f>SUM(C322:C326)</f>
        <v>-9</v>
      </c>
      <c r="D327" s="40">
        <f>SUM(D322:D326)</f>
        <v>39.853956782499992</v>
      </c>
      <c r="E327" s="40">
        <f t="shared" ref="E327:M327" si="109">SUM(E322:E326)</f>
        <v>50.314467586875011</v>
      </c>
      <c r="F327" s="40">
        <f t="shared" si="109"/>
        <v>43.655153746249994</v>
      </c>
      <c r="G327" s="40">
        <f t="shared" si="109"/>
        <v>54.116768835000023</v>
      </c>
      <c r="H327" s="40">
        <f t="shared" si="109"/>
        <v>56.279835616250004</v>
      </c>
      <c r="I327" s="40">
        <f t="shared" si="109"/>
        <v>61.113279297500029</v>
      </c>
      <c r="J327" s="40">
        <f t="shared" si="109"/>
        <v>61.861814079960951</v>
      </c>
      <c r="K327" s="40">
        <f t="shared" si="109"/>
        <v>62.662908125850599</v>
      </c>
      <c r="L327" s="40">
        <f t="shared" si="109"/>
        <v>63.489754498680696</v>
      </c>
      <c r="M327" s="40">
        <f t="shared" si="109"/>
        <v>64.320990482056175</v>
      </c>
    </row>
    <row r="328" spans="1:13" x14ac:dyDescent="0.3">
      <c r="A328" s="23"/>
      <c r="B328" s="23"/>
    </row>
    <row r="329" spans="1:13" x14ac:dyDescent="0.3">
      <c r="A329" s="76" t="s">
        <v>180</v>
      </c>
      <c r="B329" s="23"/>
      <c r="C329" s="40">
        <f t="shared" ref="C329:M329" si="110">-1*((SUM(C10:C12))+C141+C142)</f>
        <v>-174.70000000000002</v>
      </c>
      <c r="D329" s="40">
        <f t="shared" si="110"/>
        <v>0</v>
      </c>
      <c r="E329" s="40">
        <f t="shared" si="110"/>
        <v>0</v>
      </c>
      <c r="F329" s="40">
        <f t="shared" si="110"/>
        <v>-2.5</v>
      </c>
      <c r="G329" s="40">
        <f t="shared" si="110"/>
        <v>-2.5</v>
      </c>
      <c r="H329" s="40">
        <f t="shared" si="110"/>
        <v>-2.5</v>
      </c>
      <c r="I329" s="40">
        <f t="shared" si="110"/>
        <v>-2.5</v>
      </c>
      <c r="J329" s="40">
        <f t="shared" si="110"/>
        <v>-5</v>
      </c>
      <c r="K329" s="40">
        <f t="shared" si="110"/>
        <v>-5</v>
      </c>
      <c r="L329" s="40">
        <f t="shared" si="110"/>
        <v>-5</v>
      </c>
      <c r="M329" s="40">
        <f t="shared" si="110"/>
        <v>-5</v>
      </c>
    </row>
    <row r="330" spans="1:13" x14ac:dyDescent="0.3">
      <c r="A330" s="70" t="s">
        <v>181</v>
      </c>
      <c r="B330" s="23"/>
      <c r="C330">
        <f>-1*C13</f>
        <v>-16.3</v>
      </c>
      <c r="D330">
        <f t="shared" ref="D330:M330" si="111">-1*D13</f>
        <v>0</v>
      </c>
      <c r="E330">
        <f t="shared" si="111"/>
        <v>0</v>
      </c>
      <c r="F330">
        <f t="shared" si="111"/>
        <v>0</v>
      </c>
      <c r="G330">
        <f t="shared" si="111"/>
        <v>0</v>
      </c>
      <c r="H330">
        <f t="shared" si="111"/>
        <v>0</v>
      </c>
      <c r="I330">
        <f t="shared" si="111"/>
        <v>0</v>
      </c>
      <c r="J330">
        <f t="shared" si="111"/>
        <v>0</v>
      </c>
      <c r="K330">
        <f t="shared" si="111"/>
        <v>0</v>
      </c>
      <c r="L330">
        <f t="shared" si="111"/>
        <v>0</v>
      </c>
      <c r="M330">
        <f t="shared" si="111"/>
        <v>0</v>
      </c>
    </row>
    <row r="331" spans="1:13" x14ac:dyDescent="0.3">
      <c r="A331" s="23" t="s">
        <v>182</v>
      </c>
      <c r="B331" s="23"/>
      <c r="C331" s="40">
        <f>SUM(C329,C330)</f>
        <v>-191.00000000000003</v>
      </c>
      <c r="D331" s="40">
        <f t="shared" ref="D331:M331" si="112">SUM(D329,D330)</f>
        <v>0</v>
      </c>
      <c r="E331" s="40">
        <f t="shared" si="112"/>
        <v>0</v>
      </c>
      <c r="F331" s="40">
        <f t="shared" si="112"/>
        <v>-2.5</v>
      </c>
      <c r="G331" s="40">
        <f t="shared" si="112"/>
        <v>-2.5</v>
      </c>
      <c r="H331" s="40">
        <f t="shared" si="112"/>
        <v>-2.5</v>
      </c>
      <c r="I331" s="40">
        <f t="shared" si="112"/>
        <v>-2.5</v>
      </c>
      <c r="J331" s="40">
        <f t="shared" si="112"/>
        <v>-5</v>
      </c>
      <c r="K331" s="40">
        <f t="shared" si="112"/>
        <v>-5</v>
      </c>
      <c r="L331" s="40">
        <f t="shared" si="112"/>
        <v>-5</v>
      </c>
      <c r="M331" s="40">
        <f t="shared" si="112"/>
        <v>-5</v>
      </c>
    </row>
    <row r="332" spans="1:13" x14ac:dyDescent="0.3">
      <c r="A332" s="23"/>
      <c r="B332" s="23"/>
    </row>
    <row r="333" spans="1:13" x14ac:dyDescent="0.3">
      <c r="A333" s="23" t="s">
        <v>183</v>
      </c>
      <c r="B333" s="23"/>
      <c r="C333" s="40">
        <f>C327+C331</f>
        <v>-200.00000000000003</v>
      </c>
      <c r="D333" s="40">
        <f t="shared" ref="D333:M333" si="113">D327+D331</f>
        <v>39.853956782499992</v>
      </c>
      <c r="E333" s="40">
        <f t="shared" si="113"/>
        <v>50.314467586875011</v>
      </c>
      <c r="F333" s="40">
        <f t="shared" si="113"/>
        <v>41.155153746249994</v>
      </c>
      <c r="G333" s="40">
        <f t="shared" si="113"/>
        <v>51.616768835000023</v>
      </c>
      <c r="H333" s="40">
        <f t="shared" si="113"/>
        <v>53.779835616250004</v>
      </c>
      <c r="I333" s="40">
        <f t="shared" si="113"/>
        <v>58.613279297500029</v>
      </c>
      <c r="J333" s="40">
        <f t="shared" si="113"/>
        <v>56.861814079960951</v>
      </c>
      <c r="K333" s="40">
        <f t="shared" si="113"/>
        <v>57.662908125850599</v>
      </c>
      <c r="L333" s="40">
        <f t="shared" si="113"/>
        <v>58.489754498680696</v>
      </c>
      <c r="M333" s="40">
        <f t="shared" si="113"/>
        <v>59.320990482056175</v>
      </c>
    </row>
    <row r="334" spans="1:13" x14ac:dyDescent="0.3">
      <c r="A334" s="23"/>
      <c r="B334" s="23"/>
    </row>
    <row r="335" spans="1:13" x14ac:dyDescent="0.3">
      <c r="A335" s="70" t="s">
        <v>355</v>
      </c>
      <c r="B335" s="70"/>
      <c r="C335" s="40">
        <f>C27</f>
        <v>0</v>
      </c>
      <c r="D335" s="40">
        <f t="shared" ref="D335:M335" si="114">D27</f>
        <v>0</v>
      </c>
      <c r="E335" s="40">
        <f t="shared" si="114"/>
        <v>0</v>
      </c>
      <c r="F335" s="40">
        <f t="shared" si="114"/>
        <v>0</v>
      </c>
      <c r="G335" s="40">
        <f t="shared" si="114"/>
        <v>0</v>
      </c>
      <c r="H335" s="40">
        <f t="shared" si="114"/>
        <v>0</v>
      </c>
      <c r="I335" s="40">
        <f t="shared" si="114"/>
        <v>0</v>
      </c>
      <c r="J335" s="40">
        <f t="shared" si="114"/>
        <v>0</v>
      </c>
      <c r="K335" s="40">
        <f t="shared" si="114"/>
        <v>0</v>
      </c>
      <c r="L335" s="40">
        <f t="shared" si="114"/>
        <v>0</v>
      </c>
      <c r="M335" s="40">
        <f t="shared" si="114"/>
        <v>0</v>
      </c>
    </row>
    <row r="336" spans="1:13" x14ac:dyDescent="0.3">
      <c r="A336" s="70" t="s">
        <v>184</v>
      </c>
      <c r="B336" s="70"/>
      <c r="C336" s="40">
        <f>C32</f>
        <v>66.5</v>
      </c>
      <c r="D336" s="40">
        <f t="shared" ref="D336:M338" si="115">D32</f>
        <v>0</v>
      </c>
      <c r="E336" s="40">
        <f t="shared" si="115"/>
        <v>0</v>
      </c>
      <c r="F336" s="40">
        <f t="shared" si="115"/>
        <v>0</v>
      </c>
      <c r="G336" s="40">
        <f t="shared" si="115"/>
        <v>0</v>
      </c>
      <c r="H336" s="40">
        <f t="shared" si="115"/>
        <v>0</v>
      </c>
      <c r="I336" s="40">
        <f t="shared" si="115"/>
        <v>0</v>
      </c>
      <c r="J336" s="40">
        <f t="shared" si="115"/>
        <v>0</v>
      </c>
      <c r="K336" s="40">
        <f t="shared" si="115"/>
        <v>0</v>
      </c>
      <c r="L336" s="40">
        <f t="shared" si="115"/>
        <v>0</v>
      </c>
      <c r="M336" s="40">
        <f t="shared" si="115"/>
        <v>0</v>
      </c>
    </row>
    <row r="337" spans="1:13" x14ac:dyDescent="0.3">
      <c r="A337" s="70" t="s">
        <v>356</v>
      </c>
      <c r="B337" s="70"/>
      <c r="C337" s="40">
        <f>C33</f>
        <v>132</v>
      </c>
      <c r="D337" s="40">
        <f t="shared" si="115"/>
        <v>0</v>
      </c>
      <c r="E337" s="40">
        <f t="shared" si="115"/>
        <v>0</v>
      </c>
      <c r="F337" s="40">
        <f t="shared" si="115"/>
        <v>0</v>
      </c>
      <c r="G337" s="40">
        <f t="shared" si="115"/>
        <v>0</v>
      </c>
      <c r="H337" s="40">
        <f t="shared" si="115"/>
        <v>0</v>
      </c>
      <c r="I337" s="40">
        <f t="shared" si="115"/>
        <v>0</v>
      </c>
      <c r="J337" s="40">
        <f t="shared" si="115"/>
        <v>0</v>
      </c>
      <c r="K337" s="40">
        <f t="shared" si="115"/>
        <v>0</v>
      </c>
      <c r="L337" s="40">
        <f t="shared" si="115"/>
        <v>0</v>
      </c>
      <c r="M337" s="40">
        <f t="shared" si="115"/>
        <v>0</v>
      </c>
    </row>
    <row r="338" spans="1:13" x14ac:dyDescent="0.3">
      <c r="A338" s="70" t="s">
        <v>185</v>
      </c>
      <c r="B338" s="70"/>
      <c r="C338" s="40">
        <f>C34</f>
        <v>1.5</v>
      </c>
      <c r="D338" s="40">
        <f t="shared" si="115"/>
        <v>0</v>
      </c>
      <c r="E338" s="40">
        <f t="shared" si="115"/>
        <v>0</v>
      </c>
      <c r="F338" s="40">
        <f t="shared" si="115"/>
        <v>0</v>
      </c>
      <c r="G338" s="40">
        <f t="shared" si="115"/>
        <v>0</v>
      </c>
      <c r="H338" s="40">
        <f t="shared" si="115"/>
        <v>0</v>
      </c>
      <c r="I338" s="40">
        <f t="shared" si="115"/>
        <v>0</v>
      </c>
      <c r="J338" s="40">
        <f t="shared" si="115"/>
        <v>0</v>
      </c>
      <c r="K338" s="40">
        <f t="shared" si="115"/>
        <v>0</v>
      </c>
      <c r="L338" s="40">
        <f t="shared" si="115"/>
        <v>0</v>
      </c>
      <c r="M338" s="40">
        <f t="shared" si="115"/>
        <v>0</v>
      </c>
    </row>
    <row r="339" spans="1:13" x14ac:dyDescent="0.3">
      <c r="A339" s="70" t="s">
        <v>186</v>
      </c>
      <c r="B339" s="70"/>
      <c r="C339" s="40">
        <f>-1*(C297+C298)</f>
        <v>0</v>
      </c>
      <c r="D339" s="40">
        <f t="shared" ref="D339:M339" si="116">-1*(D297+D298)</f>
        <v>0</v>
      </c>
      <c r="E339" s="40">
        <f t="shared" si="116"/>
        <v>-6.65</v>
      </c>
      <c r="F339" s="40">
        <f t="shared" si="116"/>
        <v>-9.9749999999999996</v>
      </c>
      <c r="G339" s="40">
        <f t="shared" si="116"/>
        <v>-13.3</v>
      </c>
      <c r="H339" s="40">
        <f t="shared" si="116"/>
        <v>-13.3</v>
      </c>
      <c r="I339" s="40">
        <f t="shared" si="116"/>
        <v>-13.3</v>
      </c>
      <c r="J339" s="40">
        <f t="shared" si="116"/>
        <v>-13.3</v>
      </c>
      <c r="K339" s="40">
        <f t="shared" si="116"/>
        <v>-13.3</v>
      </c>
      <c r="L339" s="40">
        <f t="shared" si="116"/>
        <v>-13.3</v>
      </c>
      <c r="M339" s="40">
        <f t="shared" si="116"/>
        <v>-13.3</v>
      </c>
    </row>
    <row r="340" spans="1:13" x14ac:dyDescent="0.3">
      <c r="A340" s="23" t="s">
        <v>187</v>
      </c>
      <c r="B340" s="23"/>
      <c r="C340" s="40">
        <f>SUM(C335:C339)</f>
        <v>200</v>
      </c>
      <c r="D340" s="40">
        <f t="shared" ref="D340:M340" si="117">SUM(D335:D339)</f>
        <v>0</v>
      </c>
      <c r="E340" s="40">
        <f t="shared" si="117"/>
        <v>-6.65</v>
      </c>
      <c r="F340" s="40">
        <f t="shared" si="117"/>
        <v>-9.9749999999999996</v>
      </c>
      <c r="G340" s="40">
        <f t="shared" si="117"/>
        <v>-13.3</v>
      </c>
      <c r="H340" s="40">
        <f t="shared" si="117"/>
        <v>-13.3</v>
      </c>
      <c r="I340" s="40">
        <f t="shared" si="117"/>
        <v>-13.3</v>
      </c>
      <c r="J340" s="40">
        <f t="shared" si="117"/>
        <v>-13.3</v>
      </c>
      <c r="K340" s="40">
        <f t="shared" si="117"/>
        <v>-13.3</v>
      </c>
      <c r="L340" s="40">
        <f t="shared" si="117"/>
        <v>-13.3</v>
      </c>
      <c r="M340" s="40">
        <f t="shared" si="117"/>
        <v>-13.3</v>
      </c>
    </row>
    <row r="341" spans="1:13" x14ac:dyDescent="0.3">
      <c r="A341" s="23"/>
      <c r="B341" s="23"/>
    </row>
    <row r="342" spans="1:13" x14ac:dyDescent="0.3">
      <c r="A342" s="23" t="s">
        <v>190</v>
      </c>
      <c r="B342" s="23"/>
      <c r="D342" s="40">
        <f>C344</f>
        <v>0</v>
      </c>
      <c r="E342" s="40">
        <f t="shared" ref="E342:M342" si="118">D344</f>
        <v>39.853956782499992</v>
      </c>
      <c r="F342" s="40">
        <f t="shared" si="118"/>
        <v>83.518424369374998</v>
      </c>
      <c r="G342" s="40">
        <f t="shared" si="118"/>
        <v>114.698578115625</v>
      </c>
      <c r="H342" s="40">
        <f t="shared" si="118"/>
        <v>153.01534695062503</v>
      </c>
      <c r="I342" s="40">
        <f t="shared" si="118"/>
        <v>193.49518256687503</v>
      </c>
      <c r="J342" s="40">
        <f t="shared" si="118"/>
        <v>238.80846186437506</v>
      </c>
      <c r="K342" s="40">
        <f t="shared" si="118"/>
        <v>282.37027594433602</v>
      </c>
      <c r="L342" s="40">
        <f t="shared" si="118"/>
        <v>326.73318407018661</v>
      </c>
      <c r="M342" s="40">
        <f t="shared" si="118"/>
        <v>371.92293856886732</v>
      </c>
    </row>
    <row r="343" spans="1:13" x14ac:dyDescent="0.3">
      <c r="A343" s="23" t="s">
        <v>191</v>
      </c>
      <c r="B343" s="23"/>
      <c r="C343" s="40">
        <f>C333+C340</f>
        <v>0</v>
      </c>
      <c r="D343" s="40">
        <f t="shared" ref="D343:M343" si="119">D333+D340</f>
        <v>39.853956782499992</v>
      </c>
      <c r="E343" s="40">
        <f t="shared" si="119"/>
        <v>43.664467586875013</v>
      </c>
      <c r="F343" s="40">
        <f t="shared" si="119"/>
        <v>31.180153746249992</v>
      </c>
      <c r="G343" s="40">
        <f t="shared" si="119"/>
        <v>38.316768835000019</v>
      </c>
      <c r="H343" s="40">
        <f t="shared" si="119"/>
        <v>40.47983561625</v>
      </c>
      <c r="I343" s="40">
        <f t="shared" si="119"/>
        <v>45.313279297500031</v>
      </c>
      <c r="J343" s="40">
        <f t="shared" si="119"/>
        <v>43.561814079960953</v>
      </c>
      <c r="K343" s="40">
        <f t="shared" si="119"/>
        <v>44.362908125850595</v>
      </c>
      <c r="L343" s="40">
        <f t="shared" si="119"/>
        <v>45.189754498680699</v>
      </c>
      <c r="M343" s="40">
        <f t="shared" si="119"/>
        <v>46.020990482056177</v>
      </c>
    </row>
    <row r="344" spans="1:13" x14ac:dyDescent="0.3">
      <c r="A344" s="23" t="s">
        <v>192</v>
      </c>
      <c r="B344" s="23"/>
      <c r="C344" s="40">
        <f>C342+C343</f>
        <v>0</v>
      </c>
      <c r="D344" s="40">
        <f t="shared" ref="D344:M344" si="120">D342+D343</f>
        <v>39.853956782499992</v>
      </c>
      <c r="E344" s="40">
        <f t="shared" si="120"/>
        <v>83.518424369374998</v>
      </c>
      <c r="F344" s="40">
        <f t="shared" si="120"/>
        <v>114.698578115625</v>
      </c>
      <c r="G344" s="40">
        <f t="shared" si="120"/>
        <v>153.01534695062503</v>
      </c>
      <c r="H344" s="40">
        <f t="shared" si="120"/>
        <v>193.49518256687503</v>
      </c>
      <c r="I344" s="40">
        <f t="shared" si="120"/>
        <v>238.80846186437506</v>
      </c>
      <c r="J344" s="40">
        <f t="shared" si="120"/>
        <v>282.37027594433602</v>
      </c>
      <c r="K344" s="40">
        <f t="shared" si="120"/>
        <v>326.73318407018661</v>
      </c>
      <c r="L344" s="40">
        <f t="shared" si="120"/>
        <v>371.92293856886732</v>
      </c>
      <c r="M344" s="40">
        <f t="shared" si="120"/>
        <v>417.94392905092349</v>
      </c>
    </row>
    <row r="345" spans="1:13" x14ac:dyDescent="0.3">
      <c r="A345" s="23"/>
      <c r="B345" s="23"/>
    </row>
    <row r="348" spans="1:13" x14ac:dyDescent="0.3">
      <c r="A348" s="130" t="s">
        <v>357</v>
      </c>
    </row>
    <row r="349" spans="1:13" x14ac:dyDescent="0.3">
      <c r="A349" s="23"/>
    </row>
    <row r="350" spans="1:13" x14ac:dyDescent="0.3">
      <c r="A350" s="130" t="s">
        <v>193</v>
      </c>
    </row>
    <row r="351" spans="1:13" x14ac:dyDescent="0.3">
      <c r="A351" s="70" t="s">
        <v>358</v>
      </c>
    </row>
    <row r="352" spans="1:13" x14ac:dyDescent="0.3">
      <c r="A352" s="131" t="s">
        <v>75</v>
      </c>
      <c r="C352" s="40">
        <f>B352+C335</f>
        <v>0</v>
      </c>
      <c r="D352" s="40">
        <f>C352+D335</f>
        <v>0</v>
      </c>
      <c r="E352" s="40">
        <f t="shared" ref="E352:M353" si="121">D352+E335</f>
        <v>0</v>
      </c>
      <c r="F352" s="40">
        <f t="shared" si="121"/>
        <v>0</v>
      </c>
      <c r="G352" s="40">
        <f t="shared" si="121"/>
        <v>0</v>
      </c>
      <c r="H352" s="40">
        <f t="shared" si="121"/>
        <v>0</v>
      </c>
      <c r="I352" s="40">
        <f t="shared" si="121"/>
        <v>0</v>
      </c>
      <c r="J352" s="40">
        <f t="shared" si="121"/>
        <v>0</v>
      </c>
      <c r="K352" s="40">
        <f t="shared" si="121"/>
        <v>0</v>
      </c>
      <c r="L352" s="40">
        <f t="shared" si="121"/>
        <v>0</v>
      </c>
      <c r="M352" s="40">
        <f t="shared" si="121"/>
        <v>0</v>
      </c>
    </row>
    <row r="353" spans="1:13" x14ac:dyDescent="0.3">
      <c r="A353" s="131" t="s">
        <v>0</v>
      </c>
      <c r="C353" s="40">
        <f>B353+C336</f>
        <v>66.5</v>
      </c>
      <c r="D353" s="40">
        <f>C353+D336</f>
        <v>66.5</v>
      </c>
      <c r="E353" s="40">
        <f t="shared" si="121"/>
        <v>66.5</v>
      </c>
      <c r="F353" s="40">
        <f t="shared" si="121"/>
        <v>66.5</v>
      </c>
      <c r="G353" s="40">
        <f t="shared" si="121"/>
        <v>66.5</v>
      </c>
      <c r="H353" s="40">
        <f t="shared" si="121"/>
        <v>66.5</v>
      </c>
      <c r="I353" s="40">
        <f t="shared" si="121"/>
        <v>66.5</v>
      </c>
      <c r="J353" s="40">
        <f t="shared" si="121"/>
        <v>66.5</v>
      </c>
      <c r="K353" s="40">
        <f t="shared" si="121"/>
        <v>66.5</v>
      </c>
      <c r="L353" s="40">
        <f t="shared" si="121"/>
        <v>66.5</v>
      </c>
      <c r="M353" s="40">
        <f t="shared" si="121"/>
        <v>66.5</v>
      </c>
    </row>
    <row r="354" spans="1:13" x14ac:dyDescent="0.3">
      <c r="A354" s="70" t="s">
        <v>359</v>
      </c>
      <c r="C354" s="40">
        <f>B354+C338</f>
        <v>1.5</v>
      </c>
      <c r="D354" s="40">
        <f>C354+D338</f>
        <v>1.5</v>
      </c>
      <c r="E354" s="40">
        <f t="shared" ref="E354:M354" si="122">D354+E338</f>
        <v>1.5</v>
      </c>
      <c r="F354" s="40">
        <f t="shared" si="122"/>
        <v>1.5</v>
      </c>
      <c r="G354" s="40">
        <f t="shared" si="122"/>
        <v>1.5</v>
      </c>
      <c r="H354" s="40">
        <f t="shared" si="122"/>
        <v>1.5</v>
      </c>
      <c r="I354" s="40">
        <f t="shared" si="122"/>
        <v>1.5</v>
      </c>
      <c r="J354" s="40">
        <f t="shared" si="122"/>
        <v>1.5</v>
      </c>
      <c r="K354" s="40">
        <f t="shared" si="122"/>
        <v>1.5</v>
      </c>
      <c r="L354" s="40">
        <f t="shared" si="122"/>
        <v>1.5</v>
      </c>
      <c r="M354" s="40">
        <f t="shared" si="122"/>
        <v>1.5</v>
      </c>
    </row>
    <row r="355" spans="1:13" x14ac:dyDescent="0.3">
      <c r="A355" s="70" t="s">
        <v>196</v>
      </c>
      <c r="C355" s="40">
        <f>IF(C300&gt;0,C300,0)</f>
        <v>0</v>
      </c>
      <c r="D355" s="40">
        <f t="shared" ref="D355:M355" si="123">IF(D300&gt;0,D300,0)</f>
        <v>25.566576782499997</v>
      </c>
      <c r="E355" s="40">
        <f t="shared" si="123"/>
        <v>58.643664369375003</v>
      </c>
      <c r="F355" s="40">
        <f t="shared" si="123"/>
        <v>97.13418811562498</v>
      </c>
      <c r="G355" s="40">
        <f t="shared" si="123"/>
        <v>142.45907695062499</v>
      </c>
      <c r="H355" s="40">
        <f t="shared" si="123"/>
        <v>188.044782566875</v>
      </c>
      <c r="I355" s="40">
        <f t="shared" si="123"/>
        <v>238.26168186437502</v>
      </c>
      <c r="J355" s="40">
        <f t="shared" si="123"/>
        <v>288.82261594433595</v>
      </c>
      <c r="K355" s="40">
        <f t="shared" si="123"/>
        <v>339.78014407018657</v>
      </c>
      <c r="L355" s="40">
        <f t="shared" si="123"/>
        <v>391.16001856886726</v>
      </c>
      <c r="M355" s="40">
        <f t="shared" si="123"/>
        <v>442.96662905092342</v>
      </c>
    </row>
    <row r="356" spans="1:13" x14ac:dyDescent="0.3">
      <c r="A356" s="70" t="s">
        <v>197</v>
      </c>
      <c r="C356" s="40">
        <f>B356+C337+C324</f>
        <v>132</v>
      </c>
      <c r="D356" s="40">
        <f t="shared" ref="D356:M356" si="124">C356+D337+D324</f>
        <v>132</v>
      </c>
      <c r="E356" s="40">
        <f t="shared" si="124"/>
        <v>132</v>
      </c>
      <c r="F356" s="40">
        <f t="shared" si="124"/>
        <v>115.5</v>
      </c>
      <c r="G356" s="40">
        <f t="shared" si="124"/>
        <v>99</v>
      </c>
      <c r="H356" s="40">
        <f t="shared" si="124"/>
        <v>82.5</v>
      </c>
      <c r="I356" s="40">
        <f t="shared" si="124"/>
        <v>66</v>
      </c>
      <c r="J356" s="40">
        <f t="shared" si="124"/>
        <v>49.5</v>
      </c>
      <c r="K356" s="40">
        <f t="shared" si="124"/>
        <v>33</v>
      </c>
      <c r="L356" s="40">
        <f t="shared" si="124"/>
        <v>16.5</v>
      </c>
      <c r="M356" s="40">
        <f t="shared" si="124"/>
        <v>0</v>
      </c>
    </row>
    <row r="357" spans="1:13" x14ac:dyDescent="0.3">
      <c r="A357" s="70" t="s">
        <v>198</v>
      </c>
      <c r="C357">
        <f t="shared" ref="C357:M358" si="125">B357+C319</f>
        <v>0</v>
      </c>
      <c r="D357">
        <f t="shared" si="125"/>
        <v>17.3</v>
      </c>
      <c r="E357">
        <f t="shared" si="125"/>
        <v>22.9</v>
      </c>
      <c r="F357">
        <f t="shared" si="125"/>
        <v>26.7</v>
      </c>
      <c r="G357">
        <f t="shared" si="125"/>
        <v>30.5</v>
      </c>
      <c r="H357">
        <f t="shared" si="125"/>
        <v>30.5</v>
      </c>
      <c r="I357">
        <f t="shared" si="125"/>
        <v>30.5</v>
      </c>
      <c r="J357">
        <f t="shared" si="125"/>
        <v>30.5</v>
      </c>
      <c r="K357">
        <f t="shared" si="125"/>
        <v>30.5</v>
      </c>
      <c r="L357">
        <f t="shared" si="125"/>
        <v>30.5</v>
      </c>
      <c r="M357">
        <f t="shared" si="125"/>
        <v>30.5</v>
      </c>
    </row>
    <row r="358" spans="1:13" x14ac:dyDescent="0.3">
      <c r="A358" s="70" t="s">
        <v>199</v>
      </c>
      <c r="C358">
        <f t="shared" si="125"/>
        <v>0</v>
      </c>
      <c r="D358">
        <f t="shared" si="125"/>
        <v>6.8</v>
      </c>
      <c r="E358">
        <f t="shared" si="125"/>
        <v>9.1</v>
      </c>
      <c r="F358">
        <f t="shared" si="125"/>
        <v>10.6</v>
      </c>
      <c r="G358">
        <f t="shared" si="125"/>
        <v>12.2</v>
      </c>
      <c r="H358">
        <f t="shared" si="125"/>
        <v>12.2</v>
      </c>
      <c r="I358">
        <f t="shared" si="125"/>
        <v>12.2</v>
      </c>
      <c r="J358">
        <f t="shared" si="125"/>
        <v>12.2</v>
      </c>
      <c r="K358">
        <f t="shared" si="125"/>
        <v>12.2</v>
      </c>
      <c r="L358">
        <f t="shared" si="125"/>
        <v>12.2</v>
      </c>
      <c r="M358">
        <f t="shared" si="125"/>
        <v>12.2</v>
      </c>
    </row>
    <row r="359" spans="1:13" x14ac:dyDescent="0.3">
      <c r="A359" s="23"/>
    </row>
    <row r="360" spans="1:13" x14ac:dyDescent="0.3">
      <c r="A360" s="23" t="s">
        <v>360</v>
      </c>
      <c r="C360" s="40">
        <f>SUM(C352:C359)</f>
        <v>200</v>
      </c>
      <c r="D360" s="40">
        <f t="shared" ref="D360:M360" si="126">SUM(D352:D359)</f>
        <v>249.66657678250002</v>
      </c>
      <c r="E360" s="40">
        <f t="shared" si="126"/>
        <v>290.64366436937502</v>
      </c>
      <c r="F360" s="40">
        <f t="shared" si="126"/>
        <v>317.93418811562498</v>
      </c>
      <c r="G360" s="40">
        <f t="shared" si="126"/>
        <v>352.15907695062498</v>
      </c>
      <c r="H360" s="40">
        <f t="shared" si="126"/>
        <v>381.24478256687502</v>
      </c>
      <c r="I360" s="40">
        <f t="shared" si="126"/>
        <v>414.96168186437501</v>
      </c>
      <c r="J360" s="40">
        <f t="shared" si="126"/>
        <v>449.02261594433594</v>
      </c>
      <c r="K360" s="40">
        <f t="shared" si="126"/>
        <v>483.48014407018655</v>
      </c>
      <c r="L360" s="40">
        <f t="shared" si="126"/>
        <v>518.3600185688673</v>
      </c>
      <c r="M360" s="40">
        <f t="shared" si="126"/>
        <v>553.66662905092346</v>
      </c>
    </row>
    <row r="361" spans="1:13" x14ac:dyDescent="0.3">
      <c r="A361" s="23"/>
    </row>
    <row r="362" spans="1:13" x14ac:dyDescent="0.3">
      <c r="A362" s="130" t="s">
        <v>361</v>
      </c>
    </row>
    <row r="363" spans="1:13" x14ac:dyDescent="0.3">
      <c r="A363" s="70" t="s">
        <v>362</v>
      </c>
      <c r="C363" s="40">
        <f t="shared" ref="C363:M363" si="127">B363+C329*-1</f>
        <v>174.70000000000002</v>
      </c>
      <c r="D363" s="40">
        <f t="shared" si="127"/>
        <v>174.70000000000002</v>
      </c>
      <c r="E363" s="40">
        <f t="shared" si="127"/>
        <v>174.70000000000002</v>
      </c>
      <c r="F363" s="40">
        <f t="shared" si="127"/>
        <v>177.20000000000002</v>
      </c>
      <c r="G363" s="40">
        <f t="shared" si="127"/>
        <v>179.70000000000002</v>
      </c>
      <c r="H363" s="40">
        <f t="shared" si="127"/>
        <v>182.20000000000002</v>
      </c>
      <c r="I363" s="40">
        <f t="shared" si="127"/>
        <v>184.70000000000002</v>
      </c>
      <c r="J363" s="40">
        <f t="shared" si="127"/>
        <v>189.70000000000002</v>
      </c>
      <c r="K363" s="40">
        <f t="shared" si="127"/>
        <v>194.70000000000002</v>
      </c>
      <c r="L363" s="40">
        <f t="shared" si="127"/>
        <v>199.70000000000002</v>
      </c>
      <c r="M363" s="40">
        <f t="shared" si="127"/>
        <v>204.70000000000002</v>
      </c>
    </row>
    <row r="364" spans="1:13" x14ac:dyDescent="0.3">
      <c r="A364" s="132" t="s">
        <v>363</v>
      </c>
      <c r="C364" s="40">
        <f t="shared" ref="C364:M364" si="128">B364+C312</f>
        <v>0</v>
      </c>
      <c r="D364" s="40">
        <f t="shared" si="128"/>
        <v>12.887380000000002</v>
      </c>
      <c r="E364" s="40">
        <f t="shared" si="128"/>
        <v>25.774760000000004</v>
      </c>
      <c r="F364" s="40">
        <f t="shared" si="128"/>
        <v>38.86439</v>
      </c>
      <c r="G364" s="40">
        <f t="shared" si="128"/>
        <v>52.156270000000006</v>
      </c>
      <c r="H364" s="40">
        <f t="shared" si="128"/>
        <v>65.650400000000005</v>
      </c>
      <c r="I364" s="40">
        <f t="shared" si="128"/>
        <v>79.34678000000001</v>
      </c>
      <c r="J364" s="40">
        <f t="shared" si="128"/>
        <v>93.447660000000013</v>
      </c>
      <c r="K364" s="40">
        <f t="shared" si="128"/>
        <v>107.95304000000002</v>
      </c>
      <c r="L364" s="40">
        <f t="shared" si="128"/>
        <v>122.86292000000002</v>
      </c>
      <c r="M364" s="40">
        <f t="shared" si="128"/>
        <v>138.17730000000003</v>
      </c>
    </row>
    <row r="365" spans="1:13" x14ac:dyDescent="0.3">
      <c r="A365" s="23" t="s">
        <v>364</v>
      </c>
      <c r="C365">
        <f>C363-C364</f>
        <v>174.70000000000002</v>
      </c>
      <c r="D365" s="40">
        <f t="shared" ref="D365:M365" si="129">D363-D364</f>
        <v>161.81262000000001</v>
      </c>
      <c r="E365" s="40">
        <f t="shared" si="129"/>
        <v>148.92524</v>
      </c>
      <c r="F365" s="40">
        <f t="shared" si="129"/>
        <v>138.33561000000003</v>
      </c>
      <c r="G365" s="40">
        <f t="shared" si="129"/>
        <v>127.54373000000001</v>
      </c>
      <c r="H365" s="40">
        <f t="shared" si="129"/>
        <v>116.54960000000001</v>
      </c>
      <c r="I365" s="40">
        <f t="shared" si="129"/>
        <v>105.35322000000001</v>
      </c>
      <c r="J365" s="40">
        <f t="shared" si="129"/>
        <v>96.252340000000004</v>
      </c>
      <c r="K365" s="40">
        <f t="shared" si="129"/>
        <v>86.746960000000001</v>
      </c>
      <c r="L365" s="40">
        <f t="shared" si="129"/>
        <v>76.83708</v>
      </c>
      <c r="M365" s="40">
        <f t="shared" si="129"/>
        <v>66.522699999999986</v>
      </c>
    </row>
    <row r="366" spans="1:13" x14ac:dyDescent="0.3">
      <c r="A366" s="70" t="s">
        <v>206</v>
      </c>
      <c r="C366" s="40">
        <f t="shared" ref="C366:M366" si="130">B366+C318*-1</f>
        <v>9</v>
      </c>
      <c r="D366" s="40">
        <f t="shared" si="130"/>
        <v>32.1</v>
      </c>
      <c r="E366" s="40">
        <f t="shared" si="130"/>
        <v>42.7</v>
      </c>
      <c r="F366" s="40">
        <f t="shared" si="130"/>
        <v>49.8</v>
      </c>
      <c r="G366" s="40">
        <f t="shared" si="130"/>
        <v>56.9</v>
      </c>
      <c r="H366" s="40">
        <f t="shared" si="130"/>
        <v>56.9</v>
      </c>
      <c r="I366" s="40">
        <f t="shared" si="130"/>
        <v>56.9</v>
      </c>
      <c r="J366" s="40">
        <f t="shared" si="130"/>
        <v>56.9</v>
      </c>
      <c r="K366" s="40">
        <f t="shared" si="130"/>
        <v>56.9</v>
      </c>
      <c r="L366" s="40">
        <f t="shared" si="130"/>
        <v>56.9</v>
      </c>
      <c r="M366" s="40">
        <f t="shared" si="130"/>
        <v>56.9</v>
      </c>
    </row>
    <row r="367" spans="1:13" x14ac:dyDescent="0.3">
      <c r="A367" s="70" t="s">
        <v>207</v>
      </c>
      <c r="C367" s="40">
        <f>C344</f>
        <v>0</v>
      </c>
      <c r="D367" s="40">
        <f t="shared" ref="D367:M367" si="131">D344</f>
        <v>39.853956782499992</v>
      </c>
      <c r="E367" s="40">
        <f t="shared" si="131"/>
        <v>83.518424369374998</v>
      </c>
      <c r="F367" s="40">
        <f t="shared" si="131"/>
        <v>114.698578115625</v>
      </c>
      <c r="G367" s="40">
        <f t="shared" si="131"/>
        <v>153.01534695062503</v>
      </c>
      <c r="H367" s="40">
        <f t="shared" si="131"/>
        <v>193.49518256687503</v>
      </c>
      <c r="I367" s="40">
        <f t="shared" si="131"/>
        <v>238.80846186437506</v>
      </c>
      <c r="J367" s="40">
        <f t="shared" si="131"/>
        <v>282.37027594433602</v>
      </c>
      <c r="K367" s="40">
        <f t="shared" si="131"/>
        <v>326.73318407018661</v>
      </c>
      <c r="L367" s="40">
        <f t="shared" si="131"/>
        <v>371.92293856886732</v>
      </c>
      <c r="M367" s="40">
        <f t="shared" si="131"/>
        <v>417.94392905092349</v>
      </c>
    </row>
    <row r="368" spans="1:13" x14ac:dyDescent="0.3">
      <c r="A368" s="70" t="s">
        <v>208</v>
      </c>
      <c r="C368" s="40">
        <f t="shared" ref="C368:M368" si="132">B368+(C330*-1)-C313</f>
        <v>16.3</v>
      </c>
      <c r="D368" s="40">
        <f t="shared" si="132"/>
        <v>15.9</v>
      </c>
      <c r="E368" s="40">
        <f t="shared" si="132"/>
        <v>15.5</v>
      </c>
      <c r="F368" s="40">
        <f t="shared" si="132"/>
        <v>15.1</v>
      </c>
      <c r="G368" s="40">
        <f t="shared" si="132"/>
        <v>14.7</v>
      </c>
      <c r="H368" s="40">
        <f t="shared" si="132"/>
        <v>14.299999999999999</v>
      </c>
      <c r="I368" s="40">
        <f t="shared" si="132"/>
        <v>13.899999999999999</v>
      </c>
      <c r="J368" s="40">
        <f t="shared" si="132"/>
        <v>13.499999999999998</v>
      </c>
      <c r="K368" s="40">
        <f t="shared" si="132"/>
        <v>13.099999999999998</v>
      </c>
      <c r="L368" s="40">
        <f t="shared" si="132"/>
        <v>12.699999999999998</v>
      </c>
      <c r="M368" s="40">
        <f t="shared" si="132"/>
        <v>12.299999999999997</v>
      </c>
    </row>
    <row r="369" spans="1:13" x14ac:dyDescent="0.3">
      <c r="A369" s="70" t="s">
        <v>209</v>
      </c>
      <c r="C369" s="40">
        <f>IF(C300&lt;=0,-1*C300,0)</f>
        <v>0</v>
      </c>
      <c r="D369" s="40">
        <f t="shared" ref="D369:M369" si="133">IF(D300&lt;=0,-1*D300,0)</f>
        <v>0</v>
      </c>
      <c r="E369" s="40">
        <f t="shared" si="133"/>
        <v>0</v>
      </c>
      <c r="F369" s="40">
        <f t="shared" si="133"/>
        <v>0</v>
      </c>
      <c r="G369" s="40">
        <f t="shared" si="133"/>
        <v>0</v>
      </c>
      <c r="H369" s="40">
        <f t="shared" si="133"/>
        <v>0</v>
      </c>
      <c r="I369" s="40">
        <f t="shared" si="133"/>
        <v>0</v>
      </c>
      <c r="J369" s="40">
        <f t="shared" si="133"/>
        <v>0</v>
      </c>
      <c r="K369" s="40">
        <f t="shared" si="133"/>
        <v>0</v>
      </c>
      <c r="L369" s="40">
        <f t="shared" si="133"/>
        <v>0</v>
      </c>
      <c r="M369" s="40">
        <f t="shared" si="133"/>
        <v>0</v>
      </c>
    </row>
    <row r="370" spans="1:13" x14ac:dyDescent="0.3">
      <c r="A370" s="23"/>
    </row>
    <row r="371" spans="1:13" x14ac:dyDescent="0.3">
      <c r="A371" s="23" t="s">
        <v>365</v>
      </c>
      <c r="C371" s="40">
        <f>SUM(C365:C369)</f>
        <v>200.00000000000003</v>
      </c>
      <c r="D371" s="40">
        <f t="shared" ref="D371:M371" si="134">SUM(D365:D369)</f>
        <v>249.66657678250002</v>
      </c>
      <c r="E371" s="40">
        <f t="shared" si="134"/>
        <v>290.64366436937502</v>
      </c>
      <c r="F371" s="40">
        <f t="shared" si="134"/>
        <v>317.93418811562503</v>
      </c>
      <c r="G371" s="40">
        <f t="shared" si="134"/>
        <v>352.15907695062504</v>
      </c>
      <c r="H371" s="40">
        <f t="shared" si="134"/>
        <v>381.24478256687502</v>
      </c>
      <c r="I371" s="40">
        <f t="shared" si="134"/>
        <v>414.96168186437501</v>
      </c>
      <c r="J371" s="40">
        <f t="shared" si="134"/>
        <v>449.02261594433605</v>
      </c>
      <c r="K371" s="40">
        <f t="shared" si="134"/>
        <v>483.48014407018661</v>
      </c>
      <c r="L371" s="40">
        <f t="shared" si="134"/>
        <v>518.3600185688673</v>
      </c>
      <c r="M371" s="40">
        <f t="shared" si="134"/>
        <v>553.66662905092346</v>
      </c>
    </row>
    <row r="372" spans="1:13" x14ac:dyDescent="0.3">
      <c r="A372" s="23"/>
    </row>
    <row r="373" spans="1:13" x14ac:dyDescent="0.3">
      <c r="A373" s="23" t="s">
        <v>366</v>
      </c>
      <c r="C373" s="40">
        <f>C360-C371</f>
        <v>0</v>
      </c>
      <c r="D373" s="40">
        <f t="shared" ref="D373:M373" si="135">D360-D371</f>
        <v>0</v>
      </c>
      <c r="E373" s="40">
        <f t="shared" si="135"/>
        <v>0</v>
      </c>
      <c r="F373" s="40">
        <f t="shared" si="135"/>
        <v>0</v>
      </c>
      <c r="G373" s="40">
        <f t="shared" si="135"/>
        <v>0</v>
      </c>
      <c r="H373" s="40">
        <f t="shared" si="135"/>
        <v>0</v>
      </c>
      <c r="I373" s="40">
        <f t="shared" si="135"/>
        <v>0</v>
      </c>
      <c r="J373" s="40">
        <f t="shared" si="135"/>
        <v>0</v>
      </c>
      <c r="K373" s="40">
        <f t="shared" si="135"/>
        <v>0</v>
      </c>
      <c r="L373" s="40">
        <f t="shared" si="135"/>
        <v>0</v>
      </c>
      <c r="M373" s="40">
        <f t="shared" si="135"/>
        <v>0</v>
      </c>
    </row>
    <row r="376" spans="1:13" x14ac:dyDescent="0.3">
      <c r="A376" s="23" t="s">
        <v>367</v>
      </c>
    </row>
    <row r="378" spans="1:13" x14ac:dyDescent="0.3">
      <c r="A378" s="23" t="s">
        <v>368</v>
      </c>
      <c r="C378" s="40">
        <f t="shared" ref="C378:M378" si="136">(C356+C357+C358)/(C352+C353+C354+C355)</f>
        <v>1.9411764705882353</v>
      </c>
      <c r="D378" s="40">
        <f t="shared" si="136"/>
        <v>1.6683307797277009</v>
      </c>
      <c r="E378" s="40">
        <f t="shared" si="136"/>
        <v>1.2949720052451239</v>
      </c>
      <c r="F378" s="40">
        <f t="shared" si="136"/>
        <v>0.92530808879510318</v>
      </c>
      <c r="G378" s="40">
        <f t="shared" si="136"/>
        <v>0.67329003839185175</v>
      </c>
      <c r="H378" s="40">
        <f t="shared" si="136"/>
        <v>0.48897696233001609</v>
      </c>
      <c r="I378" s="40">
        <f t="shared" si="136"/>
        <v>0.35492523693557176</v>
      </c>
      <c r="J378" s="40">
        <f t="shared" si="136"/>
        <v>0.25839169346368768</v>
      </c>
      <c r="K378" s="40">
        <f t="shared" si="136"/>
        <v>0.18563924973004722</v>
      </c>
      <c r="L378" s="40">
        <f t="shared" si="136"/>
        <v>0.12893108634440234</v>
      </c>
      <c r="M378" s="40">
        <f t="shared" si="136"/>
        <v>8.3567101200545293E-2</v>
      </c>
    </row>
    <row r="379" spans="1:13" x14ac:dyDescent="0.3">
      <c r="A379" s="23" t="s">
        <v>247</v>
      </c>
      <c r="C379" s="40"/>
      <c r="D379" s="40">
        <f t="shared" ref="D379:M379" si="137">(D366+D367)/(D357+D358)</f>
        <v>2.9856413602697094</v>
      </c>
      <c r="E379" s="40">
        <f t="shared" si="137"/>
        <v>3.9443257615429688</v>
      </c>
      <c r="F379" s="40">
        <f t="shared" si="137"/>
        <v>4.4101495473357906</v>
      </c>
      <c r="G379" s="40">
        <f t="shared" si="137"/>
        <v>4.9160502798741224</v>
      </c>
      <c r="H379" s="40">
        <f t="shared" si="137"/>
        <v>5.8640557978190868</v>
      </c>
      <c r="I379" s="40">
        <f t="shared" si="137"/>
        <v>6.9252567181352473</v>
      </c>
      <c r="J379" s="40">
        <f t="shared" si="137"/>
        <v>7.9454397176659475</v>
      </c>
      <c r="K379" s="40">
        <f t="shared" si="137"/>
        <v>8.9843837018779062</v>
      </c>
      <c r="L379" s="40">
        <f t="shared" si="137"/>
        <v>10.042691769762699</v>
      </c>
      <c r="M379" s="40">
        <f t="shared" si="137"/>
        <v>11.120466722504062</v>
      </c>
    </row>
    <row r="380" spans="1:13" x14ac:dyDescent="0.3">
      <c r="A380" s="23" t="s">
        <v>248</v>
      </c>
      <c r="C380" s="40">
        <f>(C365-C356)/C365*100</f>
        <v>24.441900400686901</v>
      </c>
      <c r="D380" s="40">
        <f t="shared" ref="D380:M380" si="138">(D365-D356)/D365*100</f>
        <v>18.424162466438037</v>
      </c>
      <c r="E380" s="40">
        <f t="shared" si="138"/>
        <v>11.364923769805577</v>
      </c>
      <c r="F380" s="40">
        <f t="shared" si="138"/>
        <v>16.507398203542838</v>
      </c>
      <c r="G380" s="40">
        <f t="shared" si="138"/>
        <v>22.379563464233019</v>
      </c>
      <c r="H380" s="40">
        <f t="shared" si="138"/>
        <v>29.214686279489598</v>
      </c>
      <c r="I380" s="40">
        <f t="shared" si="138"/>
        <v>37.353599633689413</v>
      </c>
      <c r="J380" s="40">
        <f t="shared" si="138"/>
        <v>48.572678856430926</v>
      </c>
      <c r="K380" s="40">
        <f t="shared" si="138"/>
        <v>61.958321075459011</v>
      </c>
      <c r="L380" s="40">
        <f t="shared" si="138"/>
        <v>78.525992919043773</v>
      </c>
      <c r="M380" s="40">
        <f t="shared" si="138"/>
        <v>100</v>
      </c>
    </row>
    <row r="381" spans="1:13" x14ac:dyDescent="0.3">
      <c r="A381" s="23" t="s">
        <v>245</v>
      </c>
      <c r="C381" s="40">
        <f>C29/C36*100</f>
        <v>17.5</v>
      </c>
      <c r="D381" s="40"/>
      <c r="E381" s="40"/>
      <c r="F381" s="40"/>
      <c r="G381" s="40"/>
      <c r="H381" s="40"/>
      <c r="I381" s="40"/>
      <c r="J381" s="40"/>
      <c r="K381" s="40"/>
      <c r="L381" s="40"/>
      <c r="M381" s="40"/>
    </row>
    <row r="383" spans="1:13" x14ac:dyDescent="0.3">
      <c r="A383" s="124" t="s">
        <v>369</v>
      </c>
    </row>
    <row r="384" spans="1:13" x14ac:dyDescent="0.3">
      <c r="A384" s="23"/>
    </row>
    <row r="385" spans="1:13" x14ac:dyDescent="0.3">
      <c r="A385" s="23" t="s">
        <v>370</v>
      </c>
    </row>
    <row r="386" spans="1:13" x14ac:dyDescent="0.3">
      <c r="A386" t="s">
        <v>139</v>
      </c>
      <c r="C386">
        <f t="shared" ref="C386:M391" si="139">C262</f>
        <v>0</v>
      </c>
      <c r="D386" s="40">
        <f t="shared" si="139"/>
        <v>95.121402924999998</v>
      </c>
      <c r="E386" s="40">
        <f t="shared" si="139"/>
        <v>113.6952039</v>
      </c>
      <c r="F386" s="40">
        <f t="shared" si="139"/>
        <v>130.54440455</v>
      </c>
      <c r="G386" s="40">
        <f t="shared" si="139"/>
        <v>148.7936052</v>
      </c>
      <c r="H386" s="40">
        <f t="shared" si="139"/>
        <v>145.99360519999999</v>
      </c>
      <c r="I386" s="40">
        <f t="shared" si="139"/>
        <v>145.99360519999999</v>
      </c>
      <c r="J386" s="40">
        <f t="shared" si="139"/>
        <v>145.99360519999999</v>
      </c>
      <c r="K386" s="40">
        <f t="shared" si="139"/>
        <v>145.99360519999999</v>
      </c>
      <c r="L386" s="40">
        <f t="shared" si="139"/>
        <v>145.99360519999999</v>
      </c>
      <c r="M386" s="40">
        <f t="shared" si="139"/>
        <v>145.99360519999999</v>
      </c>
    </row>
    <row r="387" spans="1:13" x14ac:dyDescent="0.3">
      <c r="A387" t="s">
        <v>65</v>
      </c>
      <c r="C387">
        <f t="shared" si="139"/>
        <v>0</v>
      </c>
      <c r="D387" s="40">
        <f t="shared" si="139"/>
        <v>0</v>
      </c>
      <c r="E387" s="40">
        <f t="shared" si="139"/>
        <v>0</v>
      </c>
      <c r="F387" s="40">
        <f t="shared" si="139"/>
        <v>0</v>
      </c>
      <c r="G387" s="40">
        <f t="shared" si="139"/>
        <v>0</v>
      </c>
      <c r="H387" s="40">
        <f t="shared" si="139"/>
        <v>0</v>
      </c>
      <c r="I387" s="40">
        <f t="shared" si="139"/>
        <v>0</v>
      </c>
      <c r="J387" s="40">
        <f t="shared" si="139"/>
        <v>0</v>
      </c>
      <c r="K387" s="40">
        <f t="shared" si="139"/>
        <v>0</v>
      </c>
      <c r="L387" s="40">
        <f t="shared" si="139"/>
        <v>0</v>
      </c>
      <c r="M387" s="40">
        <f t="shared" si="139"/>
        <v>0</v>
      </c>
    </row>
    <row r="388" spans="1:13" x14ac:dyDescent="0.3">
      <c r="A388" t="s">
        <v>66</v>
      </c>
      <c r="C388">
        <f t="shared" si="139"/>
        <v>0</v>
      </c>
      <c r="D388" s="40">
        <f t="shared" si="139"/>
        <v>0</v>
      </c>
      <c r="E388" s="40">
        <f t="shared" si="139"/>
        <v>0</v>
      </c>
      <c r="F388" s="40">
        <f t="shared" si="139"/>
        <v>0</v>
      </c>
      <c r="G388" s="40">
        <f t="shared" si="139"/>
        <v>0</v>
      </c>
      <c r="H388" s="40">
        <f t="shared" si="139"/>
        <v>0</v>
      </c>
      <c r="I388" s="40">
        <f t="shared" si="139"/>
        <v>0</v>
      </c>
      <c r="J388" s="40">
        <f t="shared" si="139"/>
        <v>0</v>
      </c>
      <c r="K388" s="40">
        <f t="shared" si="139"/>
        <v>0</v>
      </c>
      <c r="L388" s="40">
        <f t="shared" si="139"/>
        <v>0</v>
      </c>
      <c r="M388" s="40">
        <f t="shared" si="139"/>
        <v>0</v>
      </c>
    </row>
    <row r="389" spans="1:13" x14ac:dyDescent="0.3">
      <c r="A389" t="s">
        <v>67</v>
      </c>
      <c r="C389">
        <f t="shared" si="139"/>
        <v>0</v>
      </c>
      <c r="D389" s="40">
        <f t="shared" si="139"/>
        <v>0</v>
      </c>
      <c r="E389" s="40">
        <f t="shared" si="139"/>
        <v>0</v>
      </c>
      <c r="F389" s="40">
        <f t="shared" si="139"/>
        <v>0</v>
      </c>
      <c r="G389" s="40">
        <f t="shared" si="139"/>
        <v>0</v>
      </c>
      <c r="H389" s="40">
        <f t="shared" si="139"/>
        <v>0</v>
      </c>
      <c r="I389" s="40">
        <f t="shared" si="139"/>
        <v>0</v>
      </c>
      <c r="J389" s="40">
        <f t="shared" si="139"/>
        <v>0</v>
      </c>
      <c r="K389" s="40">
        <f t="shared" si="139"/>
        <v>0</v>
      </c>
      <c r="L389" s="40">
        <f t="shared" si="139"/>
        <v>0</v>
      </c>
      <c r="M389" s="40">
        <f t="shared" si="139"/>
        <v>0</v>
      </c>
    </row>
    <row r="390" spans="1:13" x14ac:dyDescent="0.3">
      <c r="A390" t="s">
        <v>140</v>
      </c>
      <c r="C390">
        <f t="shared" si="139"/>
        <v>0</v>
      </c>
      <c r="D390" s="40">
        <f t="shared" si="139"/>
        <v>1.6425000000000001</v>
      </c>
      <c r="E390" s="40">
        <f t="shared" si="139"/>
        <v>2.19</v>
      </c>
      <c r="F390" s="40">
        <f t="shared" si="139"/>
        <v>2.5549999999999997</v>
      </c>
      <c r="G390" s="40">
        <f t="shared" si="139"/>
        <v>2.92</v>
      </c>
      <c r="H390" s="40">
        <f t="shared" si="139"/>
        <v>2.92</v>
      </c>
      <c r="I390" s="40">
        <f t="shared" si="139"/>
        <v>2.92</v>
      </c>
      <c r="J390" s="40">
        <f t="shared" si="139"/>
        <v>2.92</v>
      </c>
      <c r="K390" s="40">
        <f t="shared" si="139"/>
        <v>2.92</v>
      </c>
      <c r="L390" s="40">
        <f t="shared" si="139"/>
        <v>2.92</v>
      </c>
      <c r="M390" s="40">
        <f t="shared" si="139"/>
        <v>2.92</v>
      </c>
    </row>
    <row r="391" spans="1:13" x14ac:dyDescent="0.3">
      <c r="A391" t="s">
        <v>141</v>
      </c>
      <c r="C391">
        <f t="shared" si="139"/>
        <v>0</v>
      </c>
      <c r="D391" s="40">
        <f t="shared" si="139"/>
        <v>1.3140000000000001</v>
      </c>
      <c r="E391" s="40">
        <f t="shared" si="139"/>
        <v>1.752</v>
      </c>
      <c r="F391" s="40">
        <f t="shared" si="139"/>
        <v>2.0439999999999996</v>
      </c>
      <c r="G391" s="40">
        <f t="shared" si="139"/>
        <v>2.3359999999999999</v>
      </c>
      <c r="H391" s="40">
        <f t="shared" si="139"/>
        <v>2.3359999999999999</v>
      </c>
      <c r="I391" s="40">
        <f t="shared" si="139"/>
        <v>2.3359999999999999</v>
      </c>
      <c r="J391" s="40">
        <f t="shared" si="139"/>
        <v>2.3359999999999999</v>
      </c>
      <c r="K391" s="40">
        <f t="shared" si="139"/>
        <v>2.3359999999999999</v>
      </c>
      <c r="L391" s="40">
        <f t="shared" si="139"/>
        <v>2.3359999999999999</v>
      </c>
      <c r="M391" s="40">
        <f t="shared" si="139"/>
        <v>2.3359999999999999</v>
      </c>
    </row>
    <row r="392" spans="1:13" x14ac:dyDescent="0.3">
      <c r="A392" t="s">
        <v>371</v>
      </c>
      <c r="C392">
        <f>C269*0.6</f>
        <v>0</v>
      </c>
      <c r="D392" s="40">
        <f t="shared" ref="D392:M392" si="140">D269*0.6</f>
        <v>1.92</v>
      </c>
      <c r="E392" s="40">
        <f t="shared" si="140"/>
        <v>2.0640000000000001</v>
      </c>
      <c r="F392" s="40">
        <f t="shared" si="140"/>
        <v>2.2188000000000003</v>
      </c>
      <c r="G392" s="40">
        <f t="shared" si="140"/>
        <v>2.3852100000000003</v>
      </c>
      <c r="H392" s="40">
        <f t="shared" si="140"/>
        <v>2.5641007500000002</v>
      </c>
      <c r="I392" s="40">
        <f t="shared" si="140"/>
        <v>2.7564083062500004</v>
      </c>
      <c r="J392" s="40">
        <f t="shared" si="140"/>
        <v>2.9631389292187507</v>
      </c>
      <c r="K392" s="40">
        <f t="shared" si="140"/>
        <v>3.1853743489101567</v>
      </c>
      <c r="L392" s="40">
        <f t="shared" si="140"/>
        <v>3.4242774250784187</v>
      </c>
      <c r="M392" s="40">
        <f t="shared" si="140"/>
        <v>3.6810982319593002</v>
      </c>
    </row>
    <row r="393" spans="1:13" x14ac:dyDescent="0.3">
      <c r="A393" t="s">
        <v>112</v>
      </c>
      <c r="C393">
        <f>C270</f>
        <v>0</v>
      </c>
      <c r="D393" s="40">
        <f t="shared" ref="D393:M393" si="141">D270</f>
        <v>0</v>
      </c>
      <c r="E393" s="40">
        <f t="shared" si="141"/>
        <v>0</v>
      </c>
      <c r="F393" s="40">
        <f t="shared" si="141"/>
        <v>0</v>
      </c>
      <c r="G393" s="40">
        <f t="shared" si="141"/>
        <v>0</v>
      </c>
      <c r="H393" s="40">
        <f t="shared" si="141"/>
        <v>0</v>
      </c>
      <c r="I393" s="40">
        <f t="shared" si="141"/>
        <v>0</v>
      </c>
      <c r="J393" s="40">
        <f t="shared" si="141"/>
        <v>0</v>
      </c>
      <c r="K393" s="40">
        <f t="shared" si="141"/>
        <v>0</v>
      </c>
      <c r="L393" s="40">
        <f t="shared" si="141"/>
        <v>0</v>
      </c>
      <c r="M393" s="40">
        <f t="shared" si="141"/>
        <v>0</v>
      </c>
    </row>
    <row r="394" spans="1:13" x14ac:dyDescent="0.3">
      <c r="A394" t="s">
        <v>321</v>
      </c>
      <c r="C394">
        <f>C276</f>
        <v>0</v>
      </c>
      <c r="D394" s="40">
        <f t="shared" ref="D394:M395" si="142">D276</f>
        <v>3.2850000000000001</v>
      </c>
      <c r="E394" s="40">
        <f t="shared" si="142"/>
        <v>4.38</v>
      </c>
      <c r="F394" s="40">
        <f t="shared" si="142"/>
        <v>5.1099999999999994</v>
      </c>
      <c r="G394" s="40">
        <f t="shared" si="142"/>
        <v>5.84</v>
      </c>
      <c r="H394" s="40">
        <f t="shared" si="142"/>
        <v>5.84</v>
      </c>
      <c r="I394" s="40">
        <f t="shared" si="142"/>
        <v>5.84</v>
      </c>
      <c r="J394" s="40">
        <f t="shared" si="142"/>
        <v>5.84</v>
      </c>
      <c r="K394" s="40">
        <f t="shared" si="142"/>
        <v>5.84</v>
      </c>
      <c r="L394" s="40">
        <f t="shared" si="142"/>
        <v>5.84</v>
      </c>
      <c r="M394" s="40">
        <f t="shared" si="142"/>
        <v>5.84</v>
      </c>
    </row>
    <row r="395" spans="1:13" x14ac:dyDescent="0.3">
      <c r="A395" t="s">
        <v>113</v>
      </c>
      <c r="C395">
        <f>C277</f>
        <v>0</v>
      </c>
      <c r="D395" s="40">
        <f t="shared" si="142"/>
        <v>3.2850000000000001</v>
      </c>
      <c r="E395" s="40">
        <f t="shared" si="142"/>
        <v>4.38</v>
      </c>
      <c r="F395" s="40">
        <f t="shared" si="142"/>
        <v>5.1099999999999994</v>
      </c>
      <c r="G395" s="40">
        <f t="shared" si="142"/>
        <v>5.84</v>
      </c>
      <c r="H395" s="40">
        <f t="shared" si="142"/>
        <v>5.84</v>
      </c>
      <c r="I395" s="40">
        <f t="shared" si="142"/>
        <v>0</v>
      </c>
      <c r="J395" s="40">
        <f t="shared" si="142"/>
        <v>0</v>
      </c>
      <c r="K395" s="40">
        <f t="shared" si="142"/>
        <v>0</v>
      </c>
      <c r="L395" s="40">
        <f t="shared" si="142"/>
        <v>0</v>
      </c>
      <c r="M395" s="40">
        <f t="shared" si="142"/>
        <v>0</v>
      </c>
    </row>
    <row r="396" spans="1:13" x14ac:dyDescent="0.3">
      <c r="A396" s="70" t="s">
        <v>218</v>
      </c>
      <c r="C396">
        <f>C187</f>
        <v>0</v>
      </c>
      <c r="D396" s="40">
        <f t="shared" ref="D396:M396" si="143">D187</f>
        <v>2.0760000000000001</v>
      </c>
      <c r="E396" s="40">
        <f t="shared" si="143"/>
        <v>2.7479999999999993</v>
      </c>
      <c r="F396" s="40">
        <f t="shared" si="143"/>
        <v>3.2039999999999997</v>
      </c>
      <c r="G396" s="40">
        <f t="shared" si="143"/>
        <v>3.66</v>
      </c>
      <c r="H396" s="40">
        <f t="shared" si="143"/>
        <v>3.66</v>
      </c>
      <c r="I396" s="40">
        <f t="shared" si="143"/>
        <v>3.66</v>
      </c>
      <c r="J396" s="40">
        <f t="shared" si="143"/>
        <v>3.66</v>
      </c>
      <c r="K396" s="40">
        <f t="shared" si="143"/>
        <v>3.66</v>
      </c>
      <c r="L396" s="40">
        <f t="shared" si="143"/>
        <v>3.66</v>
      </c>
      <c r="M396" s="40">
        <f t="shared" si="143"/>
        <v>3.66</v>
      </c>
    </row>
    <row r="397" spans="1:13" x14ac:dyDescent="0.3">
      <c r="A397" s="23" t="s">
        <v>372</v>
      </c>
      <c r="C397">
        <f>SUM(C386:C396)</f>
        <v>0</v>
      </c>
      <c r="D397" s="40">
        <f t="shared" ref="D397:M397" si="144">SUM(D386:D396)</f>
        <v>108.64390292499998</v>
      </c>
      <c r="E397" s="40">
        <f t="shared" si="144"/>
        <v>131.20920389999998</v>
      </c>
      <c r="F397" s="40">
        <f t="shared" si="144"/>
        <v>150.78620455000004</v>
      </c>
      <c r="G397" s="40">
        <f t="shared" si="144"/>
        <v>171.77481520000001</v>
      </c>
      <c r="H397" s="40">
        <f t="shared" si="144"/>
        <v>169.15370594999999</v>
      </c>
      <c r="I397" s="40">
        <f t="shared" si="144"/>
        <v>163.50601350624999</v>
      </c>
      <c r="J397" s="40">
        <f t="shared" si="144"/>
        <v>163.71274412921875</v>
      </c>
      <c r="K397" s="40">
        <f t="shared" si="144"/>
        <v>163.93497954891015</v>
      </c>
      <c r="L397" s="40">
        <f t="shared" si="144"/>
        <v>164.17388262507842</v>
      </c>
      <c r="M397" s="40">
        <f t="shared" si="144"/>
        <v>164.4307034319593</v>
      </c>
    </row>
    <row r="399" spans="1:13" x14ac:dyDescent="0.3">
      <c r="A399" s="23" t="s">
        <v>220</v>
      </c>
    </row>
    <row r="400" spans="1:13" x14ac:dyDescent="0.3">
      <c r="A400" t="s">
        <v>2</v>
      </c>
      <c r="C400">
        <f>C268</f>
        <v>0</v>
      </c>
      <c r="D400" s="40">
        <f t="shared" ref="D400:M400" si="145">D268</f>
        <v>0</v>
      </c>
      <c r="E400" s="40">
        <f t="shared" si="145"/>
        <v>0</v>
      </c>
      <c r="F400" s="40">
        <f t="shared" si="145"/>
        <v>0</v>
      </c>
      <c r="G400" s="40">
        <f t="shared" si="145"/>
        <v>0</v>
      </c>
      <c r="H400" s="40">
        <f t="shared" si="145"/>
        <v>0</v>
      </c>
      <c r="I400" s="40">
        <f t="shared" si="145"/>
        <v>0</v>
      </c>
      <c r="J400" s="40">
        <f t="shared" si="145"/>
        <v>0</v>
      </c>
      <c r="K400" s="40">
        <f t="shared" si="145"/>
        <v>0</v>
      </c>
      <c r="L400" s="40">
        <f t="shared" si="145"/>
        <v>0</v>
      </c>
      <c r="M400" s="40">
        <f t="shared" si="145"/>
        <v>0</v>
      </c>
    </row>
    <row r="401" spans="1:13" x14ac:dyDescent="0.3">
      <c r="A401" t="s">
        <v>373</v>
      </c>
      <c r="C401">
        <f>C269*0.4</f>
        <v>0</v>
      </c>
      <c r="D401" s="40">
        <f t="shared" ref="D401:M401" si="146">D269*0.4</f>
        <v>1.2800000000000002</v>
      </c>
      <c r="E401" s="40">
        <f t="shared" si="146"/>
        <v>1.3760000000000003</v>
      </c>
      <c r="F401" s="40">
        <f t="shared" si="146"/>
        <v>1.4792000000000003</v>
      </c>
      <c r="G401" s="40">
        <f t="shared" si="146"/>
        <v>1.5901400000000003</v>
      </c>
      <c r="H401" s="40">
        <f t="shared" si="146"/>
        <v>1.7094005000000003</v>
      </c>
      <c r="I401" s="40">
        <f t="shared" si="146"/>
        <v>1.8376055375000004</v>
      </c>
      <c r="J401" s="40">
        <f t="shared" si="146"/>
        <v>1.9754259528125004</v>
      </c>
      <c r="K401" s="40">
        <f t="shared" si="146"/>
        <v>2.1235828992734382</v>
      </c>
      <c r="L401" s="40">
        <f t="shared" si="146"/>
        <v>2.2828516167189461</v>
      </c>
      <c r="M401" s="40">
        <f t="shared" si="146"/>
        <v>2.4540654879728674</v>
      </c>
    </row>
    <row r="402" spans="1:13" x14ac:dyDescent="0.3">
      <c r="A402" t="s">
        <v>143</v>
      </c>
      <c r="C402">
        <f>C271</f>
        <v>0</v>
      </c>
      <c r="D402" s="40">
        <f t="shared" ref="D402:M402" si="147">D271</f>
        <v>9.5121402924999998</v>
      </c>
      <c r="E402" s="40">
        <f t="shared" si="147"/>
        <v>11.36952039</v>
      </c>
      <c r="F402" s="40">
        <f t="shared" si="147"/>
        <v>13.054440455</v>
      </c>
      <c r="G402" s="40">
        <f t="shared" si="147"/>
        <v>14.879360520000001</v>
      </c>
      <c r="H402" s="40">
        <f t="shared" si="147"/>
        <v>14.599360519999999</v>
      </c>
      <c r="I402" s="40">
        <f t="shared" si="147"/>
        <v>14.599360519999999</v>
      </c>
      <c r="J402" s="40">
        <f t="shared" si="147"/>
        <v>14.599360519999999</v>
      </c>
      <c r="K402" s="40">
        <f t="shared" si="147"/>
        <v>14.599360519999999</v>
      </c>
      <c r="L402" s="40">
        <f t="shared" si="147"/>
        <v>14.599360519999999</v>
      </c>
      <c r="M402" s="40">
        <f t="shared" si="147"/>
        <v>14.599360519999999</v>
      </c>
    </row>
    <row r="403" spans="1:13" x14ac:dyDescent="0.3">
      <c r="A403" t="s">
        <v>114</v>
      </c>
      <c r="C403">
        <f>C275</f>
        <v>0</v>
      </c>
      <c r="D403" s="40">
        <f t="shared" ref="D403:M403" si="148">D275</f>
        <v>1.8</v>
      </c>
      <c r="E403" s="40">
        <f t="shared" si="148"/>
        <v>1.9800000000000002</v>
      </c>
      <c r="F403" s="40">
        <f t="shared" si="148"/>
        <v>2.1780000000000004</v>
      </c>
      <c r="G403" s="40">
        <f t="shared" si="148"/>
        <v>2.3958000000000008</v>
      </c>
      <c r="H403" s="40">
        <f t="shared" si="148"/>
        <v>2.6353800000000009</v>
      </c>
      <c r="I403" s="40">
        <f t="shared" si="148"/>
        <v>2.8989180000000014</v>
      </c>
      <c r="J403" s="40">
        <f t="shared" si="148"/>
        <v>3.1888098000000018</v>
      </c>
      <c r="K403" s="40">
        <f t="shared" si="148"/>
        <v>3.5076907800000021</v>
      </c>
      <c r="L403" s="40">
        <f t="shared" si="148"/>
        <v>3.8584598580000025</v>
      </c>
      <c r="M403" s="40">
        <f t="shared" si="148"/>
        <v>4.244305843800003</v>
      </c>
    </row>
    <row r="404" spans="1:13" x14ac:dyDescent="0.3">
      <c r="A404" t="s">
        <v>146</v>
      </c>
      <c r="C404">
        <f>C278</f>
        <v>0</v>
      </c>
      <c r="D404" s="40">
        <f t="shared" ref="D404:M404" si="149">D278</f>
        <v>0</v>
      </c>
      <c r="E404" s="40">
        <f t="shared" si="149"/>
        <v>0</v>
      </c>
      <c r="F404" s="40">
        <f t="shared" si="149"/>
        <v>0</v>
      </c>
      <c r="G404" s="40">
        <f t="shared" si="149"/>
        <v>0</v>
      </c>
      <c r="H404" s="40">
        <f t="shared" si="149"/>
        <v>0</v>
      </c>
      <c r="I404" s="40">
        <f t="shared" si="149"/>
        <v>0</v>
      </c>
      <c r="J404" s="40">
        <f t="shared" si="149"/>
        <v>0</v>
      </c>
      <c r="K404" s="40">
        <f t="shared" si="149"/>
        <v>0</v>
      </c>
      <c r="L404" s="40">
        <f t="shared" si="149"/>
        <v>0</v>
      </c>
      <c r="M404" s="40">
        <f t="shared" si="149"/>
        <v>0</v>
      </c>
    </row>
    <row r="405" spans="1:13" x14ac:dyDescent="0.3">
      <c r="A405" s="70" t="s">
        <v>221</v>
      </c>
      <c r="C405">
        <f>C183</f>
        <v>0</v>
      </c>
      <c r="D405" s="40">
        <f t="shared" ref="D405:M405" si="150">D183</f>
        <v>17.16</v>
      </c>
      <c r="E405" s="40">
        <f t="shared" si="150"/>
        <v>17.16</v>
      </c>
      <c r="F405" s="40">
        <f t="shared" si="150"/>
        <v>16.087500000000002</v>
      </c>
      <c r="G405" s="40">
        <f t="shared" si="150"/>
        <v>13.942500000000001</v>
      </c>
      <c r="H405" s="40">
        <f t="shared" si="150"/>
        <v>11.797500000000001</v>
      </c>
      <c r="I405" s="40">
        <f t="shared" si="150"/>
        <v>9.6524999999999999</v>
      </c>
      <c r="J405" s="40">
        <f t="shared" si="150"/>
        <v>7.5075000000000003</v>
      </c>
      <c r="K405" s="40">
        <f t="shared" si="150"/>
        <v>5.3624999999999998</v>
      </c>
      <c r="L405" s="40">
        <f t="shared" si="150"/>
        <v>3.2175000000000002</v>
      </c>
      <c r="M405" s="40">
        <f t="shared" si="150"/>
        <v>1.0725</v>
      </c>
    </row>
    <row r="406" spans="1:13" x14ac:dyDescent="0.3">
      <c r="A406" s="70" t="s">
        <v>73</v>
      </c>
      <c r="C406">
        <f>C288</f>
        <v>0</v>
      </c>
      <c r="D406" s="40">
        <f t="shared" ref="D406:M406" si="151">D288</f>
        <v>0</v>
      </c>
      <c r="E406" s="40">
        <f t="shared" si="151"/>
        <v>0</v>
      </c>
      <c r="F406" s="40">
        <f t="shared" si="151"/>
        <v>0</v>
      </c>
      <c r="G406" s="40">
        <f t="shared" si="151"/>
        <v>0</v>
      </c>
      <c r="H406" s="40">
        <f t="shared" si="151"/>
        <v>0</v>
      </c>
      <c r="I406" s="40">
        <f t="shared" si="151"/>
        <v>0</v>
      </c>
      <c r="J406" s="40">
        <f t="shared" si="151"/>
        <v>0</v>
      </c>
      <c r="K406" s="40">
        <f t="shared" si="151"/>
        <v>0</v>
      </c>
      <c r="L406" s="40">
        <f t="shared" si="151"/>
        <v>0</v>
      </c>
      <c r="M406" s="40">
        <f t="shared" si="151"/>
        <v>0</v>
      </c>
    </row>
    <row r="407" spans="1:13" x14ac:dyDescent="0.3">
      <c r="A407" s="70" t="s">
        <v>20</v>
      </c>
      <c r="C407">
        <f>C279</f>
        <v>0</v>
      </c>
      <c r="D407" s="40">
        <f t="shared" ref="D407:M409" si="152">D279</f>
        <v>12.887380000000002</v>
      </c>
      <c r="E407" s="40">
        <f t="shared" si="152"/>
        <v>12.887380000000002</v>
      </c>
      <c r="F407" s="40">
        <f t="shared" si="152"/>
        <v>13.08963</v>
      </c>
      <c r="G407" s="40">
        <f t="shared" si="152"/>
        <v>13.291880000000003</v>
      </c>
      <c r="H407" s="40">
        <f t="shared" si="152"/>
        <v>13.49413</v>
      </c>
      <c r="I407" s="40">
        <f t="shared" si="152"/>
        <v>13.69638</v>
      </c>
      <c r="J407" s="40">
        <f t="shared" si="152"/>
        <v>14.10088</v>
      </c>
      <c r="K407" s="40">
        <f t="shared" si="152"/>
        <v>14.505380000000001</v>
      </c>
      <c r="L407" s="40">
        <f t="shared" si="152"/>
        <v>14.909880000000001</v>
      </c>
      <c r="M407" s="40">
        <f t="shared" si="152"/>
        <v>15.314380000000002</v>
      </c>
    </row>
    <row r="408" spans="1:13" x14ac:dyDescent="0.3">
      <c r="A408" s="70" t="s">
        <v>147</v>
      </c>
      <c r="C408">
        <f>C280</f>
        <v>0</v>
      </c>
      <c r="D408" s="40">
        <f t="shared" si="152"/>
        <v>0.4</v>
      </c>
      <c r="E408" s="40">
        <f t="shared" si="152"/>
        <v>0.4</v>
      </c>
      <c r="F408" s="40">
        <f t="shared" si="152"/>
        <v>0.4</v>
      </c>
      <c r="G408" s="40">
        <f t="shared" si="152"/>
        <v>0.4</v>
      </c>
      <c r="H408" s="40">
        <f t="shared" si="152"/>
        <v>0.4</v>
      </c>
      <c r="I408" s="40">
        <f t="shared" si="152"/>
        <v>0.4</v>
      </c>
      <c r="J408" s="40">
        <f t="shared" si="152"/>
        <v>0.4</v>
      </c>
      <c r="K408" s="40">
        <f t="shared" si="152"/>
        <v>0.4</v>
      </c>
      <c r="L408" s="40">
        <f t="shared" si="152"/>
        <v>0.4</v>
      </c>
      <c r="M408" s="40">
        <f t="shared" si="152"/>
        <v>0.4</v>
      </c>
    </row>
    <row r="409" spans="1:13" x14ac:dyDescent="0.3">
      <c r="A409" s="70" t="s">
        <v>70</v>
      </c>
      <c r="C409">
        <f>C281</f>
        <v>0</v>
      </c>
      <c r="D409" s="40">
        <f t="shared" si="152"/>
        <v>0</v>
      </c>
      <c r="E409" s="40">
        <f t="shared" si="152"/>
        <v>0</v>
      </c>
      <c r="F409" s="40">
        <f t="shared" si="152"/>
        <v>0</v>
      </c>
      <c r="G409" s="40">
        <f t="shared" si="152"/>
        <v>0</v>
      </c>
      <c r="H409" s="40">
        <f t="shared" si="152"/>
        <v>0</v>
      </c>
      <c r="I409" s="40">
        <f t="shared" si="152"/>
        <v>0</v>
      </c>
      <c r="J409" s="40">
        <f t="shared" si="152"/>
        <v>0</v>
      </c>
      <c r="K409" s="40">
        <f t="shared" si="152"/>
        <v>0</v>
      </c>
      <c r="L409" s="40">
        <f t="shared" si="152"/>
        <v>0</v>
      </c>
      <c r="M409" s="40">
        <f t="shared" si="152"/>
        <v>0</v>
      </c>
    </row>
    <row r="410" spans="1:13" x14ac:dyDescent="0.3">
      <c r="A410" s="23" t="s">
        <v>374</v>
      </c>
      <c r="C410">
        <f>SUM(C400:C409)</f>
        <v>0</v>
      </c>
      <c r="D410" s="40">
        <f t="shared" ref="D410:M410" si="153">SUM(D400:D409)</f>
        <v>43.039520292500001</v>
      </c>
      <c r="E410" s="40">
        <f t="shared" si="153"/>
        <v>45.172900390000002</v>
      </c>
      <c r="F410" s="40">
        <f t="shared" si="153"/>
        <v>46.288770454999998</v>
      </c>
      <c r="G410" s="40">
        <f t="shared" si="153"/>
        <v>46.499680520000005</v>
      </c>
      <c r="H410" s="40">
        <f t="shared" si="153"/>
        <v>44.63577102</v>
      </c>
      <c r="I410" s="40">
        <f t="shared" si="153"/>
        <v>43.084764057500003</v>
      </c>
      <c r="J410" s="40">
        <f t="shared" si="153"/>
        <v>41.771976272812502</v>
      </c>
      <c r="K410" s="40">
        <f t="shared" si="153"/>
        <v>40.498514199273437</v>
      </c>
      <c r="L410" s="40">
        <f t="shared" si="153"/>
        <v>39.268051994718952</v>
      </c>
      <c r="M410" s="40">
        <f t="shared" si="153"/>
        <v>38.08461185177287</v>
      </c>
    </row>
    <row r="411" spans="1:13" x14ac:dyDescent="0.3">
      <c r="A411" s="23" t="s">
        <v>223</v>
      </c>
      <c r="C411">
        <f t="shared" ref="C411:M411" si="154">(C261-C397)</f>
        <v>0</v>
      </c>
      <c r="D411" s="40">
        <f t="shared" si="154"/>
        <v>55.606097075000022</v>
      </c>
      <c r="E411" s="40">
        <f t="shared" si="154"/>
        <v>87.790796100000023</v>
      </c>
      <c r="F411" s="40">
        <f t="shared" si="154"/>
        <v>104.71379544999994</v>
      </c>
      <c r="G411" s="40">
        <f t="shared" si="154"/>
        <v>120.22518479999999</v>
      </c>
      <c r="H411" s="40">
        <f t="shared" si="154"/>
        <v>122.84629405000001</v>
      </c>
      <c r="I411" s="40">
        <f t="shared" si="154"/>
        <v>128.49398649375001</v>
      </c>
      <c r="J411" s="40">
        <f t="shared" si="154"/>
        <v>128.28725587078125</v>
      </c>
      <c r="K411" s="40">
        <f t="shared" si="154"/>
        <v>128.06502045108985</v>
      </c>
      <c r="L411" s="40">
        <f t="shared" si="154"/>
        <v>127.82611737492158</v>
      </c>
      <c r="M411" s="40">
        <f t="shared" si="154"/>
        <v>127.5692965680407</v>
      </c>
    </row>
    <row r="412" spans="1:13" x14ac:dyDescent="0.3">
      <c r="A412" s="124" t="s">
        <v>215</v>
      </c>
      <c r="D412" s="40">
        <f t="shared" ref="D412:M412" si="155">(D410/D411*D253)*100</f>
        <v>34.830324641382845</v>
      </c>
      <c r="E412" s="40">
        <f t="shared" si="155"/>
        <v>30.873099958140131</v>
      </c>
      <c r="F412" s="40">
        <f t="shared" si="155"/>
        <v>30.943524851958763</v>
      </c>
      <c r="G412" s="40">
        <f t="shared" si="155"/>
        <v>30.941723631270317</v>
      </c>
      <c r="H412" s="40">
        <f t="shared" si="155"/>
        <v>29.06772002537263</v>
      </c>
      <c r="I412" s="40">
        <f t="shared" si="155"/>
        <v>26.824454736390742</v>
      </c>
      <c r="J412" s="40">
        <f t="shared" si="155"/>
        <v>26.049026297600619</v>
      </c>
      <c r="K412" s="40">
        <f t="shared" si="155"/>
        <v>25.298720326049057</v>
      </c>
      <c r="L412" s="40">
        <f t="shared" si="155"/>
        <v>24.575917849115879</v>
      </c>
      <c r="M412" s="40">
        <f t="shared" si="155"/>
        <v>23.883246440234128</v>
      </c>
    </row>
    <row r="415" spans="1:13" x14ac:dyDescent="0.3">
      <c r="A415" s="133" t="s">
        <v>375</v>
      </c>
    </row>
    <row r="416" spans="1:13" x14ac:dyDescent="0.3">
      <c r="A416" s="23" t="s">
        <v>376</v>
      </c>
    </row>
    <row r="417" spans="1:13" x14ac:dyDescent="0.3">
      <c r="A417" s="70" t="s">
        <v>225</v>
      </c>
      <c r="C417" s="40"/>
      <c r="D417" s="40">
        <f t="shared" ref="D417:M417" si="156">D322</f>
        <v>59.089956782499996</v>
      </c>
      <c r="E417" s="40">
        <f t="shared" si="156"/>
        <v>70.222467586875013</v>
      </c>
      <c r="F417" s="40">
        <f t="shared" si="156"/>
        <v>79.446653746249993</v>
      </c>
      <c r="G417" s="40">
        <f t="shared" si="156"/>
        <v>88.219268835000022</v>
      </c>
      <c r="H417" s="40">
        <f t="shared" si="156"/>
        <v>88.237335616250007</v>
      </c>
      <c r="I417" s="40">
        <f t="shared" si="156"/>
        <v>90.925779297500029</v>
      </c>
      <c r="J417" s="40">
        <f t="shared" si="156"/>
        <v>89.529314079960955</v>
      </c>
      <c r="K417" s="40">
        <f t="shared" si="156"/>
        <v>88.1854081258506</v>
      </c>
      <c r="L417" s="40">
        <f t="shared" si="156"/>
        <v>86.867254498680694</v>
      </c>
      <c r="M417" s="40">
        <f t="shared" si="156"/>
        <v>85.553490482056176</v>
      </c>
    </row>
    <row r="418" spans="1:13" x14ac:dyDescent="0.3">
      <c r="A418" s="70" t="s">
        <v>226</v>
      </c>
      <c r="D418" s="40">
        <f t="shared" ref="D418:M419" si="157">D287</f>
        <v>19.236000000000001</v>
      </c>
      <c r="E418" s="40">
        <f t="shared" si="157"/>
        <v>19.908000000000001</v>
      </c>
      <c r="F418" s="40">
        <f t="shared" si="157"/>
        <v>19.291500000000003</v>
      </c>
      <c r="G418" s="40">
        <f t="shared" si="157"/>
        <v>17.602499999999999</v>
      </c>
      <c r="H418" s="40">
        <f t="shared" si="157"/>
        <v>15.457500000000001</v>
      </c>
      <c r="I418" s="40">
        <f t="shared" si="157"/>
        <v>13.3125</v>
      </c>
      <c r="J418" s="40">
        <f t="shared" si="157"/>
        <v>11.1675</v>
      </c>
      <c r="K418" s="40">
        <f t="shared" si="157"/>
        <v>9.0225000000000009</v>
      </c>
      <c r="L418" s="40">
        <f t="shared" si="157"/>
        <v>6.8775000000000004</v>
      </c>
      <c r="M418" s="40">
        <f t="shared" si="157"/>
        <v>4.7324999999999999</v>
      </c>
    </row>
    <row r="419" spans="1:13" x14ac:dyDescent="0.3">
      <c r="A419" s="70" t="str">
        <f>A288</f>
        <v>Lease rentals</v>
      </c>
      <c r="D419" s="40">
        <f t="shared" si="157"/>
        <v>0</v>
      </c>
      <c r="E419" s="40">
        <f t="shared" si="157"/>
        <v>0</v>
      </c>
      <c r="F419" s="40">
        <f t="shared" si="157"/>
        <v>0</v>
      </c>
      <c r="G419" s="40">
        <f t="shared" si="157"/>
        <v>0</v>
      </c>
      <c r="H419" s="40">
        <f t="shared" si="157"/>
        <v>0</v>
      </c>
      <c r="I419" s="40">
        <f t="shared" si="157"/>
        <v>0</v>
      </c>
      <c r="J419" s="40">
        <f t="shared" si="157"/>
        <v>0</v>
      </c>
      <c r="K419" s="40">
        <f t="shared" si="157"/>
        <v>0</v>
      </c>
      <c r="L419" s="40">
        <f t="shared" si="157"/>
        <v>0</v>
      </c>
      <c r="M419" s="40">
        <f t="shared" si="157"/>
        <v>0</v>
      </c>
    </row>
    <row r="420" spans="1:13" x14ac:dyDescent="0.3">
      <c r="A420" s="70" t="s">
        <v>227</v>
      </c>
      <c r="D420" s="40">
        <f t="shared" ref="D420:M420" si="158">D324*-1</f>
        <v>0</v>
      </c>
      <c r="E420" s="40">
        <f t="shared" si="158"/>
        <v>0</v>
      </c>
      <c r="F420" s="40">
        <f t="shared" si="158"/>
        <v>16.5</v>
      </c>
      <c r="G420" s="40">
        <f t="shared" si="158"/>
        <v>16.5</v>
      </c>
      <c r="H420" s="40">
        <f t="shared" si="158"/>
        <v>16.5</v>
      </c>
      <c r="I420" s="40">
        <f t="shared" si="158"/>
        <v>16.5</v>
      </c>
      <c r="J420" s="40">
        <f t="shared" si="158"/>
        <v>16.5</v>
      </c>
      <c r="K420" s="40">
        <f t="shared" si="158"/>
        <v>16.5</v>
      </c>
      <c r="L420" s="40">
        <f t="shared" si="158"/>
        <v>16.5</v>
      </c>
      <c r="M420" s="40">
        <f t="shared" si="158"/>
        <v>16.5</v>
      </c>
    </row>
    <row r="421" spans="1:13" x14ac:dyDescent="0.3">
      <c r="A421" s="70" t="s">
        <v>228</v>
      </c>
      <c r="D421" s="40">
        <f t="shared" ref="D421:M421" si="159">D417/(D418+D419+D420)</f>
        <v>3.0718422116084421</v>
      </c>
      <c r="E421" s="40">
        <f t="shared" si="159"/>
        <v>3.5273491855974988</v>
      </c>
      <c r="F421" s="40">
        <f t="shared" si="159"/>
        <v>2.2197072977173349</v>
      </c>
      <c r="G421" s="40">
        <f t="shared" si="159"/>
        <v>2.5868856780294709</v>
      </c>
      <c r="H421" s="40">
        <f t="shared" si="159"/>
        <v>2.7610838024329185</v>
      </c>
      <c r="I421" s="40">
        <f t="shared" si="159"/>
        <v>3.0499213181551372</v>
      </c>
      <c r="J421" s="40">
        <f t="shared" si="159"/>
        <v>3.2359018371721677</v>
      </c>
      <c r="K421" s="40">
        <f t="shared" si="159"/>
        <v>3.4552025908845372</v>
      </c>
      <c r="L421" s="40">
        <f t="shared" si="159"/>
        <v>3.7158487647815504</v>
      </c>
      <c r="M421" s="40">
        <f t="shared" si="159"/>
        <v>4.0293649114355903</v>
      </c>
    </row>
    <row r="422" spans="1:13" x14ac:dyDescent="0.3">
      <c r="A422" s="70" t="s">
        <v>229</v>
      </c>
      <c r="C422" s="40">
        <f>AVERAGE(D421:M421)</f>
        <v>3.1653107597814647</v>
      </c>
    </row>
    <row r="425" spans="1:13" x14ac:dyDescent="0.3">
      <c r="A425" s="124" t="s">
        <v>377</v>
      </c>
    </row>
    <row r="426" spans="1:13" x14ac:dyDescent="0.3">
      <c r="A426" s="23"/>
    </row>
    <row r="427" spans="1:13" x14ac:dyDescent="0.3">
      <c r="A427" s="123" t="s">
        <v>230</v>
      </c>
    </row>
    <row r="428" spans="1:13" x14ac:dyDescent="0.3">
      <c r="A428" s="23"/>
      <c r="C428" s="23" t="s">
        <v>93</v>
      </c>
    </row>
    <row r="429" spans="1:13" x14ac:dyDescent="0.3">
      <c r="A429" s="23" t="s">
        <v>37</v>
      </c>
      <c r="C429">
        <v>100</v>
      </c>
      <c r="D429" s="40">
        <f>C10</f>
        <v>9</v>
      </c>
      <c r="E429" s="40">
        <f>D429*C429/100</f>
        <v>9</v>
      </c>
    </row>
    <row r="430" spans="1:13" x14ac:dyDescent="0.3">
      <c r="A430" s="23" t="s">
        <v>38</v>
      </c>
      <c r="C430">
        <v>33.33</v>
      </c>
      <c r="D430" s="40">
        <f>C11</f>
        <v>10.9</v>
      </c>
      <c r="E430" s="40">
        <f>D430*C430/100</f>
        <v>3.6329699999999998</v>
      </c>
    </row>
    <row r="431" spans="1:13" x14ac:dyDescent="0.3">
      <c r="A431" s="23" t="s">
        <v>232</v>
      </c>
      <c r="C431">
        <v>5</v>
      </c>
      <c r="D431" s="40">
        <f>C12+SUM(D141:M141)</f>
        <v>184.8</v>
      </c>
      <c r="E431" s="40">
        <f>D431*C431/100</f>
        <v>9.24</v>
      </c>
    </row>
    <row r="432" spans="1:13" x14ac:dyDescent="0.3">
      <c r="A432" s="23" t="s">
        <v>233</v>
      </c>
      <c r="C432">
        <v>100</v>
      </c>
      <c r="D432" s="40">
        <f>M366-M358</f>
        <v>44.7</v>
      </c>
      <c r="E432" s="40">
        <f>D432*C432/100</f>
        <v>44.7</v>
      </c>
    </row>
    <row r="433" spans="1:13" x14ac:dyDescent="0.3">
      <c r="A433" s="23"/>
    </row>
    <row r="434" spans="1:13" x14ac:dyDescent="0.3">
      <c r="A434" s="23" t="s">
        <v>235</v>
      </c>
      <c r="E434" s="40">
        <f>SUM(E429:E432)</f>
        <v>66.572969999999998</v>
      </c>
    </row>
    <row r="435" spans="1:13" x14ac:dyDescent="0.3">
      <c r="A435" s="23"/>
    </row>
    <row r="436" spans="1:13" x14ac:dyDescent="0.3">
      <c r="A436" s="23"/>
    </row>
    <row r="437" spans="1:13" x14ac:dyDescent="0.3">
      <c r="A437" s="23" t="s">
        <v>378</v>
      </c>
    </row>
    <row r="438" spans="1:13" x14ac:dyDescent="0.3">
      <c r="A438" s="23"/>
    </row>
    <row r="439" spans="1:13" x14ac:dyDescent="0.3">
      <c r="A439" s="23" t="s">
        <v>237</v>
      </c>
      <c r="C439" s="40">
        <f t="shared" ref="C439:M439" si="160">C10+C11+C12+C13-C19+C141</f>
        <v>177.50000000000003</v>
      </c>
      <c r="D439" s="40">
        <f t="shared" si="160"/>
        <v>0</v>
      </c>
      <c r="E439" s="40">
        <f t="shared" si="160"/>
        <v>0</v>
      </c>
      <c r="F439" s="40">
        <f t="shared" si="160"/>
        <v>2.5</v>
      </c>
      <c r="G439" s="40">
        <f t="shared" si="160"/>
        <v>2.5</v>
      </c>
      <c r="H439" s="40">
        <f t="shared" si="160"/>
        <v>2.5</v>
      </c>
      <c r="I439" s="40">
        <f t="shared" si="160"/>
        <v>2.5</v>
      </c>
      <c r="J439" s="40">
        <f t="shared" si="160"/>
        <v>5</v>
      </c>
      <c r="K439" s="40">
        <f t="shared" si="160"/>
        <v>5</v>
      </c>
      <c r="L439" s="40">
        <f t="shared" si="160"/>
        <v>5</v>
      </c>
      <c r="M439" s="40">
        <f t="shared" si="160"/>
        <v>5</v>
      </c>
    </row>
    <row r="440" spans="1:13" x14ac:dyDescent="0.3">
      <c r="A440" s="23" t="s">
        <v>238</v>
      </c>
      <c r="C440" s="40">
        <f>-1*C318-C320</f>
        <v>9</v>
      </c>
      <c r="D440" s="40">
        <f t="shared" ref="D440:M440" si="161">-1*D318-D320</f>
        <v>16.3</v>
      </c>
      <c r="E440" s="40">
        <f t="shared" si="161"/>
        <v>8.3000000000000007</v>
      </c>
      <c r="F440" s="40">
        <f t="shared" si="161"/>
        <v>5.5999999999999943</v>
      </c>
      <c r="G440" s="40">
        <f t="shared" si="161"/>
        <v>5.5000000000000018</v>
      </c>
      <c r="H440" s="40">
        <f t="shared" si="161"/>
        <v>0</v>
      </c>
      <c r="I440" s="40">
        <f t="shared" si="161"/>
        <v>0</v>
      </c>
      <c r="J440" s="40">
        <f t="shared" si="161"/>
        <v>0</v>
      </c>
      <c r="K440" s="40">
        <f t="shared" si="161"/>
        <v>0</v>
      </c>
      <c r="L440" s="40">
        <f t="shared" si="161"/>
        <v>0</v>
      </c>
      <c r="M440" s="40">
        <f t="shared" si="161"/>
        <v>0</v>
      </c>
    </row>
    <row r="441" spans="1:13" x14ac:dyDescent="0.3">
      <c r="A441" s="23" t="s">
        <v>239</v>
      </c>
      <c r="C441">
        <f>C273+C285</f>
        <v>0</v>
      </c>
      <c r="D441" s="40">
        <f t="shared" ref="D441:M441" si="162">D273+D285</f>
        <v>119.4474232175</v>
      </c>
      <c r="E441" s="40">
        <f t="shared" si="162"/>
        <v>152.27410429</v>
      </c>
      <c r="F441" s="40">
        <f t="shared" si="162"/>
        <v>174.983475005</v>
      </c>
      <c r="G441" s="40">
        <f t="shared" si="162"/>
        <v>197.87199572</v>
      </c>
      <c r="H441" s="40">
        <f t="shared" si="162"/>
        <v>198.33197697</v>
      </c>
      <c r="I441" s="40">
        <f t="shared" si="162"/>
        <v>193.27827756374998</v>
      </c>
      <c r="J441" s="40">
        <f t="shared" si="162"/>
        <v>194.31722040203124</v>
      </c>
      <c r="K441" s="40">
        <f t="shared" si="162"/>
        <v>195.41099374818359</v>
      </c>
      <c r="L441" s="40">
        <f t="shared" si="162"/>
        <v>196.56443461979737</v>
      </c>
      <c r="M441" s="40">
        <f t="shared" si="162"/>
        <v>197.78281528373216</v>
      </c>
    </row>
    <row r="442" spans="1:13" x14ac:dyDescent="0.3">
      <c r="A442" s="23"/>
    </row>
    <row r="443" spans="1:13" x14ac:dyDescent="0.3">
      <c r="A443" s="23" t="s">
        <v>240</v>
      </c>
      <c r="C443" s="40">
        <f>SUM(C439:C441)</f>
        <v>186.50000000000003</v>
      </c>
      <c r="D443" s="40">
        <f t="shared" ref="D443:M443" si="163">SUM(D439:D441)</f>
        <v>135.7474232175</v>
      </c>
      <c r="E443" s="40">
        <f t="shared" si="163"/>
        <v>160.57410429000001</v>
      </c>
      <c r="F443" s="40">
        <f t="shared" si="163"/>
        <v>183.083475005</v>
      </c>
      <c r="G443" s="40">
        <f t="shared" si="163"/>
        <v>205.87199572</v>
      </c>
      <c r="H443" s="40">
        <f t="shared" si="163"/>
        <v>200.83197697</v>
      </c>
      <c r="I443" s="40">
        <f t="shared" si="163"/>
        <v>195.77827756374998</v>
      </c>
      <c r="J443" s="40">
        <f t="shared" si="163"/>
        <v>199.31722040203124</v>
      </c>
      <c r="K443" s="40">
        <f t="shared" si="163"/>
        <v>200.41099374818359</v>
      </c>
      <c r="L443" s="40">
        <f t="shared" si="163"/>
        <v>201.56443461979737</v>
      </c>
      <c r="M443" s="40">
        <f t="shared" si="163"/>
        <v>202.78281528373216</v>
      </c>
    </row>
    <row r="444" spans="1:13" x14ac:dyDescent="0.3">
      <c r="A444" s="23"/>
    </row>
    <row r="445" spans="1:13" x14ac:dyDescent="0.3">
      <c r="A445" s="23" t="s">
        <v>379</v>
      </c>
    </row>
    <row r="446" spans="1:13" x14ac:dyDescent="0.3">
      <c r="A446" s="23"/>
    </row>
    <row r="447" spans="1:13" x14ac:dyDescent="0.3">
      <c r="A447" s="23" t="str">
        <f>A261</f>
        <v>Total operational income</v>
      </c>
      <c r="C447">
        <f>C261</f>
        <v>0</v>
      </c>
      <c r="D447" s="40">
        <f t="shared" ref="D447:M447" si="164">D261</f>
        <v>164.25</v>
      </c>
      <c r="E447" s="40">
        <f t="shared" si="164"/>
        <v>219</v>
      </c>
      <c r="F447" s="40">
        <f t="shared" si="164"/>
        <v>255.49999999999997</v>
      </c>
      <c r="G447" s="40">
        <f t="shared" si="164"/>
        <v>292</v>
      </c>
      <c r="H447" s="40">
        <f t="shared" si="164"/>
        <v>292</v>
      </c>
      <c r="I447" s="40">
        <f t="shared" si="164"/>
        <v>292</v>
      </c>
      <c r="J447" s="40">
        <f t="shared" si="164"/>
        <v>292</v>
      </c>
      <c r="K447" s="40">
        <f t="shared" si="164"/>
        <v>292</v>
      </c>
      <c r="L447" s="40">
        <f t="shared" si="164"/>
        <v>292</v>
      </c>
      <c r="M447" s="40">
        <f t="shared" si="164"/>
        <v>292</v>
      </c>
    </row>
    <row r="448" spans="1:13" x14ac:dyDescent="0.3">
      <c r="A448" s="23" t="s">
        <v>230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40">
        <f>E434</f>
        <v>66.572969999999998</v>
      </c>
    </row>
    <row r="449" spans="1:13" x14ac:dyDescent="0.3">
      <c r="A449" s="23"/>
    </row>
    <row r="450" spans="1:13" x14ac:dyDescent="0.3">
      <c r="A450" s="23" t="s">
        <v>380</v>
      </c>
      <c r="C450">
        <f>SUM(C447:C448)</f>
        <v>0</v>
      </c>
      <c r="D450" s="40">
        <f t="shared" ref="D450:M450" si="165">SUM(D447:D448)</f>
        <v>164.25</v>
      </c>
      <c r="E450" s="40">
        <f t="shared" si="165"/>
        <v>219</v>
      </c>
      <c r="F450" s="40">
        <f t="shared" si="165"/>
        <v>255.49999999999997</v>
      </c>
      <c r="G450" s="40">
        <f t="shared" si="165"/>
        <v>292</v>
      </c>
      <c r="H450" s="40">
        <f t="shared" si="165"/>
        <v>292</v>
      </c>
      <c r="I450" s="40">
        <f t="shared" si="165"/>
        <v>292</v>
      </c>
      <c r="J450" s="40">
        <f t="shared" si="165"/>
        <v>292</v>
      </c>
      <c r="K450" s="40">
        <f t="shared" si="165"/>
        <v>292</v>
      </c>
      <c r="L450" s="40">
        <f t="shared" si="165"/>
        <v>292</v>
      </c>
      <c r="M450" s="40">
        <f t="shared" si="165"/>
        <v>358.57297</v>
      </c>
    </row>
    <row r="451" spans="1:13" x14ac:dyDescent="0.3">
      <c r="A451" s="23" t="s">
        <v>381</v>
      </c>
      <c r="C451" s="40">
        <f>C450-C443</f>
        <v>-186.50000000000003</v>
      </c>
      <c r="D451" s="40">
        <f t="shared" ref="D451:M451" si="166">D450-D443</f>
        <v>28.5025767825</v>
      </c>
      <c r="E451" s="40">
        <f t="shared" si="166"/>
        <v>58.425895709999992</v>
      </c>
      <c r="F451" s="40">
        <f t="shared" si="166"/>
        <v>72.416524994999975</v>
      </c>
      <c r="G451" s="40">
        <f t="shared" si="166"/>
        <v>86.128004279999999</v>
      </c>
      <c r="H451" s="40">
        <f t="shared" si="166"/>
        <v>91.168023030000001</v>
      </c>
      <c r="I451" s="40">
        <f t="shared" si="166"/>
        <v>96.221722436250019</v>
      </c>
      <c r="J451" s="40">
        <f t="shared" si="166"/>
        <v>92.682779597968761</v>
      </c>
      <c r="K451" s="40">
        <f t="shared" si="166"/>
        <v>91.589006251816414</v>
      </c>
      <c r="L451" s="40">
        <f t="shared" si="166"/>
        <v>90.435565380202632</v>
      </c>
      <c r="M451" s="40">
        <f t="shared" si="166"/>
        <v>155.79015471626784</v>
      </c>
    </row>
    <row r="452" spans="1:13" x14ac:dyDescent="0.3">
      <c r="A452" s="23"/>
    </row>
    <row r="453" spans="1:13" x14ac:dyDescent="0.3">
      <c r="A453" s="124" t="s">
        <v>28</v>
      </c>
      <c r="C453" s="134">
        <f>IRR(C451:M451,0.2)</f>
        <v>0.33567196549031508</v>
      </c>
    </row>
    <row r="457" spans="1:13" x14ac:dyDescent="0.3">
      <c r="A457" s="23" t="s">
        <v>382</v>
      </c>
    </row>
    <row r="458" spans="1:13" x14ac:dyDescent="0.3">
      <c r="A458" t="str">
        <f>A381</f>
        <v>Promoters' Contribution(%)</v>
      </c>
      <c r="C458" s="40">
        <f>C381</f>
        <v>17.5</v>
      </c>
    </row>
    <row r="459" spans="1:13" x14ac:dyDescent="0.3">
      <c r="A459" t="s">
        <v>246</v>
      </c>
      <c r="C459" s="40">
        <f>C378</f>
        <v>1.9411764705882353</v>
      </c>
      <c r="D459" s="40">
        <f t="shared" ref="D459:M461" si="167">D378</f>
        <v>1.6683307797277009</v>
      </c>
      <c r="E459" s="40">
        <f t="shared" si="167"/>
        <v>1.2949720052451239</v>
      </c>
      <c r="F459" s="40">
        <f t="shared" si="167"/>
        <v>0.92530808879510318</v>
      </c>
      <c r="G459" s="40">
        <f t="shared" si="167"/>
        <v>0.67329003839185175</v>
      </c>
      <c r="H459" s="40">
        <f t="shared" si="167"/>
        <v>0.48897696233001609</v>
      </c>
      <c r="I459" s="40">
        <f t="shared" si="167"/>
        <v>0.35492523693557176</v>
      </c>
      <c r="J459" s="40">
        <f t="shared" si="167"/>
        <v>0.25839169346368768</v>
      </c>
      <c r="K459" s="40">
        <f t="shared" si="167"/>
        <v>0.18563924973004722</v>
      </c>
      <c r="L459" s="40">
        <f t="shared" si="167"/>
        <v>0.12893108634440234</v>
      </c>
      <c r="M459" s="40">
        <f t="shared" si="167"/>
        <v>8.3567101200545293E-2</v>
      </c>
    </row>
    <row r="460" spans="1:13" x14ac:dyDescent="0.3">
      <c r="A460" t="str">
        <f>A379</f>
        <v>Current Ratio</v>
      </c>
      <c r="C460" s="40">
        <f>C379</f>
        <v>0</v>
      </c>
      <c r="D460" s="40">
        <f t="shared" si="167"/>
        <v>2.9856413602697094</v>
      </c>
      <c r="E460" s="40">
        <f t="shared" si="167"/>
        <v>3.9443257615429688</v>
      </c>
      <c r="F460" s="40">
        <f t="shared" si="167"/>
        <v>4.4101495473357906</v>
      </c>
      <c r="G460" s="40">
        <f t="shared" si="167"/>
        <v>4.9160502798741224</v>
      </c>
      <c r="H460" s="40">
        <f t="shared" si="167"/>
        <v>5.8640557978190868</v>
      </c>
      <c r="I460" s="40">
        <f t="shared" si="167"/>
        <v>6.9252567181352473</v>
      </c>
      <c r="J460" s="40">
        <f t="shared" si="167"/>
        <v>7.9454397176659475</v>
      </c>
      <c r="K460" s="40">
        <f t="shared" si="167"/>
        <v>8.9843837018779062</v>
      </c>
      <c r="L460" s="40">
        <f t="shared" si="167"/>
        <v>10.042691769762699</v>
      </c>
      <c r="M460" s="40">
        <f t="shared" si="167"/>
        <v>11.120466722504062</v>
      </c>
    </row>
    <row r="461" spans="1:13" x14ac:dyDescent="0.3">
      <c r="A461" t="str">
        <f>A380</f>
        <v>Asset Coverage Ratio(%)</v>
      </c>
      <c r="C461" s="40">
        <f>C380</f>
        <v>24.441900400686901</v>
      </c>
      <c r="D461" s="40">
        <f t="shared" si="167"/>
        <v>18.424162466438037</v>
      </c>
      <c r="E461" s="40">
        <f t="shared" si="167"/>
        <v>11.364923769805577</v>
      </c>
      <c r="F461" s="40">
        <f t="shared" si="167"/>
        <v>16.507398203542838</v>
      </c>
      <c r="G461" s="40">
        <f t="shared" si="167"/>
        <v>22.379563464233019</v>
      </c>
      <c r="H461" s="40">
        <f t="shared" si="167"/>
        <v>29.214686279489598</v>
      </c>
      <c r="I461" s="40">
        <f t="shared" si="167"/>
        <v>37.353599633689413</v>
      </c>
      <c r="J461" s="40">
        <f t="shared" si="167"/>
        <v>48.572678856430926</v>
      </c>
      <c r="K461" s="40">
        <f t="shared" si="167"/>
        <v>61.958321075459011</v>
      </c>
      <c r="L461" s="40">
        <f t="shared" si="167"/>
        <v>78.525992919043773</v>
      </c>
      <c r="M461" s="40">
        <f t="shared" si="167"/>
        <v>100</v>
      </c>
    </row>
    <row r="462" spans="1:13" x14ac:dyDescent="0.3"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</row>
    <row r="463" spans="1:13" x14ac:dyDescent="0.3">
      <c r="A463" t="s">
        <v>249</v>
      </c>
      <c r="C463">
        <f>C412</f>
        <v>0</v>
      </c>
      <c r="D463" s="40">
        <f t="shared" ref="D463:M463" si="168">D412</f>
        <v>34.830324641382845</v>
      </c>
      <c r="E463" s="40">
        <f t="shared" si="168"/>
        <v>30.873099958140131</v>
      </c>
      <c r="F463" s="40">
        <f t="shared" si="168"/>
        <v>30.943524851958763</v>
      </c>
      <c r="G463" s="40">
        <f t="shared" si="168"/>
        <v>30.941723631270317</v>
      </c>
      <c r="H463" s="40">
        <f t="shared" si="168"/>
        <v>29.06772002537263</v>
      </c>
      <c r="I463" s="40">
        <f t="shared" si="168"/>
        <v>26.824454736390742</v>
      </c>
      <c r="J463" s="40">
        <f t="shared" si="168"/>
        <v>26.049026297600619</v>
      </c>
      <c r="K463" s="40">
        <f t="shared" si="168"/>
        <v>25.298720326049057</v>
      </c>
      <c r="L463" s="40">
        <f t="shared" si="168"/>
        <v>24.575917849115879</v>
      </c>
      <c r="M463" s="40">
        <f t="shared" si="168"/>
        <v>23.883246440234128</v>
      </c>
    </row>
    <row r="464" spans="1:13" x14ac:dyDescent="0.3">
      <c r="A464" t="s">
        <v>250</v>
      </c>
      <c r="C464">
        <f>C421</f>
        <v>0</v>
      </c>
      <c r="D464" s="40">
        <f t="shared" ref="D464:M464" si="169">D421</f>
        <v>3.0718422116084421</v>
      </c>
      <c r="E464" s="40">
        <f t="shared" si="169"/>
        <v>3.5273491855974988</v>
      </c>
      <c r="F464" s="40">
        <f t="shared" si="169"/>
        <v>2.2197072977173349</v>
      </c>
      <c r="G464" s="40">
        <f t="shared" si="169"/>
        <v>2.5868856780294709</v>
      </c>
      <c r="H464" s="40">
        <f t="shared" si="169"/>
        <v>2.7610838024329185</v>
      </c>
      <c r="I464" s="40">
        <f t="shared" si="169"/>
        <v>3.0499213181551372</v>
      </c>
      <c r="J464" s="40">
        <f t="shared" si="169"/>
        <v>3.2359018371721677</v>
      </c>
      <c r="K464" s="40">
        <f t="shared" si="169"/>
        <v>3.4552025908845372</v>
      </c>
      <c r="L464" s="40">
        <f t="shared" si="169"/>
        <v>3.7158487647815504</v>
      </c>
      <c r="M464" s="40">
        <f t="shared" si="169"/>
        <v>4.0293649114355903</v>
      </c>
    </row>
    <row r="465" spans="1:13" x14ac:dyDescent="0.3">
      <c r="A465" t="s">
        <v>251</v>
      </c>
      <c r="C465" s="40">
        <f>G463</f>
        <v>30.941723631270317</v>
      </c>
      <c r="D465" s="40"/>
      <c r="E465" s="40"/>
      <c r="F465" s="40"/>
      <c r="G465" s="40"/>
      <c r="H465" s="40"/>
      <c r="I465" s="40"/>
      <c r="J465" s="40"/>
      <c r="K465" s="40"/>
      <c r="L465" s="40"/>
      <c r="M465" s="40"/>
    </row>
    <row r="466" spans="1:13" x14ac:dyDescent="0.3">
      <c r="A466" t="s">
        <v>252</v>
      </c>
      <c r="C466" s="40">
        <f>C422</f>
        <v>3.1653107597814647</v>
      </c>
    </row>
    <row r="467" spans="1:13" x14ac:dyDescent="0.3">
      <c r="A467" t="s">
        <v>29</v>
      </c>
      <c r="C467" s="134">
        <f>C453</f>
        <v>0.33567196549031508</v>
      </c>
    </row>
    <row r="469" spans="1:13" x14ac:dyDescent="0.3">
      <c r="C469" s="165" t="s">
        <v>278</v>
      </c>
      <c r="D469" s="165"/>
      <c r="E469" s="165"/>
      <c r="F469" s="165"/>
      <c r="G469" s="165"/>
      <c r="H469" s="165"/>
    </row>
    <row r="470" spans="1:13" x14ac:dyDescent="0.3">
      <c r="C470" s="135">
        <f>C467</f>
        <v>0.33567196549031508</v>
      </c>
      <c r="D470" s="136">
        <v>212.49069249999999</v>
      </c>
      <c r="E470" s="136">
        <v>224.99014499999998</v>
      </c>
      <c r="F470" s="136">
        <v>249.98904999999999</v>
      </c>
      <c r="G470" s="136">
        <v>262.48850249999998</v>
      </c>
      <c r="H470" s="136">
        <v>274.987955</v>
      </c>
    </row>
    <row r="471" spans="1:13" x14ac:dyDescent="0.3">
      <c r="C471" s="8">
        <v>425</v>
      </c>
      <c r="D471" s="116">
        <f t="dataTable" ref="D471:H475" dt2D="1" dtr="1" r1="C62" r2="C65"/>
        <v>0.26397654364717504</v>
      </c>
      <c r="E471" s="116">
        <v>0.2308014046117941</v>
      </c>
      <c r="F471" s="116">
        <v>0.16067897823784993</v>
      </c>
      <c r="G471" s="116">
        <v>0.12312944333872711</v>
      </c>
      <c r="H471" s="116">
        <v>8.3338873896915411E-2</v>
      </c>
    </row>
    <row r="472" spans="1:13" x14ac:dyDescent="0.3">
      <c r="C472" s="8">
        <v>450</v>
      </c>
      <c r="D472" s="116">
        <v>0.31992534392127392</v>
      </c>
      <c r="E472" s="116">
        <v>0.28837637875085109</v>
      </c>
      <c r="F472" s="116">
        <v>0.22257273815818079</v>
      </c>
      <c r="G472" s="116">
        <v>0.18794411498889319</v>
      </c>
      <c r="H472" s="116">
        <v>0.1518197769388181</v>
      </c>
    </row>
    <row r="473" spans="1:13" x14ac:dyDescent="0.3">
      <c r="C473" s="8">
        <v>500</v>
      </c>
      <c r="D473" s="116">
        <v>0.42546255280581224</v>
      </c>
      <c r="E473" s="116">
        <v>0.39604453575418086</v>
      </c>
      <c r="F473" s="116">
        <v>0.33567196549031508</v>
      </c>
      <c r="G473" s="116">
        <v>0.30454893866768273</v>
      </c>
      <c r="H473" s="116">
        <v>0.27265604377230046</v>
      </c>
    </row>
    <row r="474" spans="1:13" x14ac:dyDescent="0.3">
      <c r="C474" s="8">
        <v>525</v>
      </c>
      <c r="D474" s="116">
        <v>0.47599346073767634</v>
      </c>
      <c r="E474" s="116">
        <v>0.44729701043411896</v>
      </c>
      <c r="F474" s="116">
        <v>0.38870271562422731</v>
      </c>
      <c r="G474" s="116">
        <v>0.35868526627113151</v>
      </c>
      <c r="H474" s="116">
        <v>0.32808674252123549</v>
      </c>
    </row>
    <row r="475" spans="1:13" x14ac:dyDescent="0.3">
      <c r="C475" s="8">
        <v>550</v>
      </c>
      <c r="D475" s="116">
        <v>0.52544287610851192</v>
      </c>
      <c r="E475" s="116">
        <v>0.49732149250968649</v>
      </c>
      <c r="F475" s="116">
        <v>0.44012117605079348</v>
      </c>
      <c r="G475" s="116">
        <v>0.41095493523350468</v>
      </c>
      <c r="H475" s="116">
        <v>0.38133903215081677</v>
      </c>
    </row>
    <row r="477" spans="1:13" x14ac:dyDescent="0.3">
      <c r="C477" s="165" t="s">
        <v>278</v>
      </c>
      <c r="D477" s="165"/>
      <c r="E477" s="165"/>
      <c r="F477" s="165"/>
      <c r="G477" s="165"/>
      <c r="H477" s="165"/>
    </row>
    <row r="478" spans="1:13" x14ac:dyDescent="0.3">
      <c r="D478" s="112"/>
    </row>
    <row r="479" spans="1:13" x14ac:dyDescent="0.3">
      <c r="D479" s="112"/>
    </row>
    <row r="480" spans="1:13" x14ac:dyDescent="0.3">
      <c r="D480" s="112"/>
    </row>
    <row r="481" spans="4:4" x14ac:dyDescent="0.3">
      <c r="D481" s="112"/>
    </row>
    <row r="482" spans="4:4" x14ac:dyDescent="0.3">
      <c r="D482" s="112"/>
    </row>
    <row r="483" spans="4:4" x14ac:dyDescent="0.3">
      <c r="D483" s="112"/>
    </row>
    <row r="484" spans="4:4" x14ac:dyDescent="0.3">
      <c r="D484" s="112"/>
    </row>
    <row r="485" spans="4:4" x14ac:dyDescent="0.3">
      <c r="D485" s="112"/>
    </row>
    <row r="486" spans="4:4" x14ac:dyDescent="0.3">
      <c r="D486" s="112"/>
    </row>
    <row r="487" spans="4:4" x14ac:dyDescent="0.3">
      <c r="D487" s="112"/>
    </row>
    <row r="488" spans="4:4" x14ac:dyDescent="0.3">
      <c r="D488" s="112"/>
    </row>
    <row r="489" spans="4:4" x14ac:dyDescent="0.3">
      <c r="D489" s="112"/>
    </row>
    <row r="490" spans="4:4" x14ac:dyDescent="0.3">
      <c r="D490" s="112"/>
    </row>
    <row r="491" spans="4:4" x14ac:dyDescent="0.3">
      <c r="D491" s="112"/>
    </row>
    <row r="492" spans="4:4" x14ac:dyDescent="0.3">
      <c r="D492" s="112"/>
    </row>
    <row r="493" spans="4:4" x14ac:dyDescent="0.3">
      <c r="D493" s="112"/>
    </row>
    <row r="494" spans="4:4" x14ac:dyDescent="0.3">
      <c r="D494" s="112"/>
    </row>
    <row r="495" spans="4:4" x14ac:dyDescent="0.3">
      <c r="D495" s="112"/>
    </row>
    <row r="496" spans="4:4" x14ac:dyDescent="0.3">
      <c r="D496" s="112"/>
    </row>
    <row r="497" spans="4:4" x14ac:dyDescent="0.3">
      <c r="D497" s="112"/>
    </row>
    <row r="498" spans="4:4" x14ac:dyDescent="0.3">
      <c r="D498" s="112"/>
    </row>
    <row r="499" spans="4:4" x14ac:dyDescent="0.3">
      <c r="D499" s="112"/>
    </row>
    <row r="500" spans="4:4" x14ac:dyDescent="0.3">
      <c r="D500" s="112"/>
    </row>
    <row r="501" spans="4:4" x14ac:dyDescent="0.3">
      <c r="D501" s="112"/>
    </row>
    <row r="502" spans="4:4" x14ac:dyDescent="0.3">
      <c r="D502" s="112"/>
    </row>
    <row r="503" spans="4:4" x14ac:dyDescent="0.3">
      <c r="D503" s="112"/>
    </row>
    <row r="504" spans="4:4" x14ac:dyDescent="0.3">
      <c r="D504" s="112"/>
    </row>
    <row r="505" spans="4:4" x14ac:dyDescent="0.3">
      <c r="D505" s="112"/>
    </row>
    <row r="506" spans="4:4" x14ac:dyDescent="0.3">
      <c r="D506" s="112"/>
    </row>
    <row r="507" spans="4:4" x14ac:dyDescent="0.3">
      <c r="D507" s="112"/>
    </row>
    <row r="508" spans="4:4" x14ac:dyDescent="0.3">
      <c r="D508" s="112"/>
    </row>
    <row r="509" spans="4:4" x14ac:dyDescent="0.3">
      <c r="D509" s="112"/>
    </row>
    <row r="510" spans="4:4" x14ac:dyDescent="0.3">
      <c r="D510" s="112"/>
    </row>
    <row r="511" spans="4:4" x14ac:dyDescent="0.3">
      <c r="D511" s="112"/>
    </row>
    <row r="512" spans="4:4" x14ac:dyDescent="0.3">
      <c r="D512" s="112"/>
    </row>
    <row r="513" spans="4:4" x14ac:dyDescent="0.3">
      <c r="D513" s="112"/>
    </row>
    <row r="514" spans="4:4" x14ac:dyDescent="0.3">
      <c r="D514" s="112"/>
    </row>
    <row r="515" spans="4:4" x14ac:dyDescent="0.3">
      <c r="D515" s="112"/>
    </row>
    <row r="516" spans="4:4" x14ac:dyDescent="0.3">
      <c r="D516" s="112"/>
    </row>
    <row r="517" spans="4:4" x14ac:dyDescent="0.3">
      <c r="D517" s="112"/>
    </row>
    <row r="518" spans="4:4" x14ac:dyDescent="0.3">
      <c r="D518" s="112"/>
    </row>
    <row r="519" spans="4:4" x14ac:dyDescent="0.3">
      <c r="D519" s="112"/>
    </row>
    <row r="520" spans="4:4" x14ac:dyDescent="0.3">
      <c r="D520" s="112"/>
    </row>
    <row r="521" spans="4:4" x14ac:dyDescent="0.3">
      <c r="D521" s="112"/>
    </row>
    <row r="522" spans="4:4" x14ac:dyDescent="0.3">
      <c r="D522" s="112"/>
    </row>
    <row r="523" spans="4:4" x14ac:dyDescent="0.3">
      <c r="D523" s="112"/>
    </row>
    <row r="524" spans="4:4" x14ac:dyDescent="0.3">
      <c r="D524" s="112"/>
    </row>
    <row r="525" spans="4:4" x14ac:dyDescent="0.3">
      <c r="D525" s="112"/>
    </row>
    <row r="526" spans="4:4" x14ac:dyDescent="0.3">
      <c r="D526" s="112"/>
    </row>
    <row r="527" spans="4:4" x14ac:dyDescent="0.3">
      <c r="D527" s="112"/>
    </row>
    <row r="528" spans="4:4" x14ac:dyDescent="0.3">
      <c r="D528" s="112"/>
    </row>
    <row r="529" spans="4:4" x14ac:dyDescent="0.3">
      <c r="D529" s="112"/>
    </row>
    <row r="530" spans="4:4" x14ac:dyDescent="0.3">
      <c r="D530" s="112"/>
    </row>
    <row r="531" spans="4:4" x14ac:dyDescent="0.3">
      <c r="D531" s="112"/>
    </row>
    <row r="532" spans="4:4" x14ac:dyDescent="0.3">
      <c r="D532" s="112"/>
    </row>
    <row r="533" spans="4:4" x14ac:dyDescent="0.3">
      <c r="D533" s="112"/>
    </row>
    <row r="534" spans="4:4" x14ac:dyDescent="0.3">
      <c r="D534" s="112"/>
    </row>
    <row r="535" spans="4:4" x14ac:dyDescent="0.3">
      <c r="D535" s="112"/>
    </row>
    <row r="536" spans="4:4" x14ac:dyDescent="0.3">
      <c r="D536" s="112"/>
    </row>
    <row r="537" spans="4:4" x14ac:dyDescent="0.3">
      <c r="D537" s="112"/>
    </row>
    <row r="538" spans="4:4" x14ac:dyDescent="0.3">
      <c r="D538" s="112"/>
    </row>
    <row r="539" spans="4:4" x14ac:dyDescent="0.3">
      <c r="D539" s="112"/>
    </row>
    <row r="540" spans="4:4" x14ac:dyDescent="0.3">
      <c r="D540" s="112"/>
    </row>
    <row r="541" spans="4:4" x14ac:dyDescent="0.3">
      <c r="D541" s="112"/>
    </row>
    <row r="542" spans="4:4" x14ac:dyDescent="0.3">
      <c r="D542" s="112"/>
    </row>
    <row r="543" spans="4:4" x14ac:dyDescent="0.3">
      <c r="D543" s="112"/>
    </row>
    <row r="544" spans="4:4" x14ac:dyDescent="0.3">
      <c r="D544" s="112"/>
    </row>
    <row r="545" spans="4:4" x14ac:dyDescent="0.3">
      <c r="D545" s="112"/>
    </row>
    <row r="546" spans="4:4" x14ac:dyDescent="0.3">
      <c r="D546" s="112"/>
    </row>
    <row r="547" spans="4:4" x14ac:dyDescent="0.3">
      <c r="D547" s="112"/>
    </row>
    <row r="548" spans="4:4" x14ac:dyDescent="0.3">
      <c r="D548" s="112"/>
    </row>
    <row r="549" spans="4:4" x14ac:dyDescent="0.3">
      <c r="D549" s="112"/>
    </row>
    <row r="550" spans="4:4" x14ac:dyDescent="0.3">
      <c r="D550" s="112"/>
    </row>
    <row r="551" spans="4:4" x14ac:dyDescent="0.3">
      <c r="D551" s="112"/>
    </row>
    <row r="552" spans="4:4" x14ac:dyDescent="0.3">
      <c r="D552" s="112"/>
    </row>
    <row r="553" spans="4:4" x14ac:dyDescent="0.3">
      <c r="D553" s="112"/>
    </row>
    <row r="554" spans="4:4" x14ac:dyDescent="0.3">
      <c r="D554" s="112"/>
    </row>
    <row r="555" spans="4:4" x14ac:dyDescent="0.3">
      <c r="D555" s="112"/>
    </row>
    <row r="556" spans="4:4" x14ac:dyDescent="0.3">
      <c r="D556" s="112"/>
    </row>
    <row r="557" spans="4:4" x14ac:dyDescent="0.3">
      <c r="D557" s="112"/>
    </row>
    <row r="558" spans="4:4" x14ac:dyDescent="0.3">
      <c r="D558" s="112"/>
    </row>
    <row r="559" spans="4:4" x14ac:dyDescent="0.3">
      <c r="D559" s="112"/>
    </row>
    <row r="560" spans="4:4" x14ac:dyDescent="0.3">
      <c r="D560" s="112"/>
    </row>
    <row r="561" spans="4:4" x14ac:dyDescent="0.3">
      <c r="D561" s="112"/>
    </row>
    <row r="562" spans="4:4" x14ac:dyDescent="0.3">
      <c r="D562" s="112"/>
    </row>
    <row r="563" spans="4:4" x14ac:dyDescent="0.3">
      <c r="D563" s="112"/>
    </row>
    <row r="564" spans="4:4" x14ac:dyDescent="0.3">
      <c r="D564" s="112"/>
    </row>
    <row r="565" spans="4:4" x14ac:dyDescent="0.3">
      <c r="D565" s="112"/>
    </row>
    <row r="566" spans="4:4" x14ac:dyDescent="0.3">
      <c r="D566" s="112"/>
    </row>
    <row r="567" spans="4:4" x14ac:dyDescent="0.3">
      <c r="D567" s="112"/>
    </row>
    <row r="568" spans="4:4" x14ac:dyDescent="0.3">
      <c r="D568" s="112"/>
    </row>
    <row r="569" spans="4:4" x14ac:dyDescent="0.3">
      <c r="D569" s="112"/>
    </row>
    <row r="570" spans="4:4" x14ac:dyDescent="0.3">
      <c r="D570" s="112"/>
    </row>
    <row r="571" spans="4:4" x14ac:dyDescent="0.3">
      <c r="D571" s="112"/>
    </row>
    <row r="572" spans="4:4" x14ac:dyDescent="0.3">
      <c r="D572" s="112"/>
    </row>
    <row r="573" spans="4:4" x14ac:dyDescent="0.3">
      <c r="D573" s="112"/>
    </row>
    <row r="574" spans="4:4" x14ac:dyDescent="0.3">
      <c r="D574" s="112"/>
    </row>
    <row r="575" spans="4:4" x14ac:dyDescent="0.3">
      <c r="D575" s="112"/>
    </row>
    <row r="576" spans="4:4" x14ac:dyDescent="0.3">
      <c r="D576" s="112"/>
    </row>
    <row r="577" spans="4:4" x14ac:dyDescent="0.3">
      <c r="D577" s="112"/>
    </row>
    <row r="578" spans="4:4" x14ac:dyDescent="0.3">
      <c r="D578" s="112"/>
    </row>
    <row r="579" spans="4:4" x14ac:dyDescent="0.3">
      <c r="D579" s="112"/>
    </row>
    <row r="580" spans="4:4" x14ac:dyDescent="0.3">
      <c r="D580" s="112"/>
    </row>
    <row r="581" spans="4:4" x14ac:dyDescent="0.3">
      <c r="D581" s="112"/>
    </row>
    <row r="582" spans="4:4" x14ac:dyDescent="0.3">
      <c r="D582" s="112"/>
    </row>
    <row r="583" spans="4:4" x14ac:dyDescent="0.3">
      <c r="D583" s="112"/>
    </row>
    <row r="584" spans="4:4" x14ac:dyDescent="0.3">
      <c r="D584" s="112"/>
    </row>
    <row r="585" spans="4:4" x14ac:dyDescent="0.3">
      <c r="D585" s="112"/>
    </row>
    <row r="586" spans="4:4" x14ac:dyDescent="0.3">
      <c r="D586" s="112"/>
    </row>
    <row r="587" spans="4:4" x14ac:dyDescent="0.3">
      <c r="D587" s="112"/>
    </row>
    <row r="588" spans="4:4" x14ac:dyDescent="0.3">
      <c r="D588" s="112"/>
    </row>
    <row r="589" spans="4:4" x14ac:dyDescent="0.3">
      <c r="D589" s="112"/>
    </row>
    <row r="590" spans="4:4" x14ac:dyDescent="0.3">
      <c r="D590" s="112"/>
    </row>
    <row r="591" spans="4:4" x14ac:dyDescent="0.3">
      <c r="D591" s="112"/>
    </row>
    <row r="592" spans="4:4" x14ac:dyDescent="0.3">
      <c r="D592" s="112"/>
    </row>
    <row r="593" spans="4:4" x14ac:dyDescent="0.3">
      <c r="D593" s="112"/>
    </row>
    <row r="594" spans="4:4" x14ac:dyDescent="0.3">
      <c r="D594" s="112"/>
    </row>
    <row r="595" spans="4:4" x14ac:dyDescent="0.3">
      <c r="D595" s="112"/>
    </row>
    <row r="596" spans="4:4" x14ac:dyDescent="0.3">
      <c r="D596" s="112"/>
    </row>
    <row r="597" spans="4:4" x14ac:dyDescent="0.3">
      <c r="D597" s="112"/>
    </row>
    <row r="598" spans="4:4" x14ac:dyDescent="0.3">
      <c r="D598" s="112"/>
    </row>
    <row r="599" spans="4:4" x14ac:dyDescent="0.3">
      <c r="D599" s="112"/>
    </row>
    <row r="600" spans="4:4" x14ac:dyDescent="0.3">
      <c r="D600" s="112"/>
    </row>
    <row r="601" spans="4:4" x14ac:dyDescent="0.3">
      <c r="D601" s="112"/>
    </row>
    <row r="602" spans="4:4" x14ac:dyDescent="0.3">
      <c r="D602" s="112"/>
    </row>
    <row r="603" spans="4:4" x14ac:dyDescent="0.3">
      <c r="D603" s="112"/>
    </row>
    <row r="604" spans="4:4" x14ac:dyDescent="0.3">
      <c r="D604" s="112"/>
    </row>
    <row r="605" spans="4:4" x14ac:dyDescent="0.3">
      <c r="D605" s="112"/>
    </row>
    <row r="606" spans="4:4" x14ac:dyDescent="0.3">
      <c r="D606" s="112"/>
    </row>
    <row r="607" spans="4:4" x14ac:dyDescent="0.3">
      <c r="D607" s="112"/>
    </row>
    <row r="608" spans="4:4" x14ac:dyDescent="0.3">
      <c r="D608" s="112"/>
    </row>
    <row r="609" spans="4:4" x14ac:dyDescent="0.3">
      <c r="D609" s="112"/>
    </row>
    <row r="610" spans="4:4" x14ac:dyDescent="0.3">
      <c r="D610" s="112"/>
    </row>
    <row r="611" spans="4:4" x14ac:dyDescent="0.3">
      <c r="D611" s="112"/>
    </row>
    <row r="612" spans="4:4" x14ac:dyDescent="0.3">
      <c r="D612" s="112"/>
    </row>
    <row r="613" spans="4:4" x14ac:dyDescent="0.3">
      <c r="D613" s="112"/>
    </row>
    <row r="614" spans="4:4" x14ac:dyDescent="0.3">
      <c r="D614" s="112"/>
    </row>
    <row r="615" spans="4:4" x14ac:dyDescent="0.3">
      <c r="D615" s="112"/>
    </row>
    <row r="616" spans="4:4" x14ac:dyDescent="0.3">
      <c r="D616" s="112"/>
    </row>
    <row r="617" spans="4:4" x14ac:dyDescent="0.3">
      <c r="D617" s="112"/>
    </row>
    <row r="618" spans="4:4" x14ac:dyDescent="0.3">
      <c r="D618" s="112"/>
    </row>
    <row r="619" spans="4:4" x14ac:dyDescent="0.3">
      <c r="D619" s="112"/>
    </row>
    <row r="620" spans="4:4" x14ac:dyDescent="0.3">
      <c r="D620" s="112"/>
    </row>
    <row r="621" spans="4:4" x14ac:dyDescent="0.3">
      <c r="D621" s="112"/>
    </row>
    <row r="622" spans="4:4" x14ac:dyDescent="0.3">
      <c r="D622" s="112"/>
    </row>
    <row r="623" spans="4:4" x14ac:dyDescent="0.3">
      <c r="D623" s="112"/>
    </row>
    <row r="624" spans="4:4" x14ac:dyDescent="0.3">
      <c r="D624" s="112"/>
    </row>
    <row r="625" spans="4:4" x14ac:dyDescent="0.3">
      <c r="D625" s="112"/>
    </row>
    <row r="626" spans="4:4" x14ac:dyDescent="0.3">
      <c r="D626" s="112"/>
    </row>
    <row r="627" spans="4:4" x14ac:dyDescent="0.3">
      <c r="D627" s="112"/>
    </row>
    <row r="628" spans="4:4" x14ac:dyDescent="0.3">
      <c r="D628" s="112"/>
    </row>
    <row r="629" spans="4:4" x14ac:dyDescent="0.3">
      <c r="D629" s="112"/>
    </row>
    <row r="630" spans="4:4" x14ac:dyDescent="0.3">
      <c r="D630" s="112"/>
    </row>
    <row r="631" spans="4:4" x14ac:dyDescent="0.3">
      <c r="D631" s="112"/>
    </row>
    <row r="632" spans="4:4" x14ac:dyDescent="0.3">
      <c r="D632" s="112"/>
    </row>
    <row r="633" spans="4:4" x14ac:dyDescent="0.3">
      <c r="D633" s="112"/>
    </row>
    <row r="634" spans="4:4" x14ac:dyDescent="0.3">
      <c r="D634" s="112"/>
    </row>
    <row r="635" spans="4:4" x14ac:dyDescent="0.3">
      <c r="D635" s="112"/>
    </row>
    <row r="636" spans="4:4" x14ac:dyDescent="0.3">
      <c r="D636" s="112"/>
    </row>
    <row r="637" spans="4:4" x14ac:dyDescent="0.3">
      <c r="D637" s="112"/>
    </row>
    <row r="638" spans="4:4" x14ac:dyDescent="0.3">
      <c r="D638" s="112"/>
    </row>
    <row r="639" spans="4:4" x14ac:dyDescent="0.3">
      <c r="D639" s="112"/>
    </row>
    <row r="640" spans="4:4" x14ac:dyDescent="0.3">
      <c r="D640" s="112"/>
    </row>
    <row r="641" spans="4:4" x14ac:dyDescent="0.3">
      <c r="D641" s="112"/>
    </row>
    <row r="642" spans="4:4" x14ac:dyDescent="0.3">
      <c r="D642" s="112"/>
    </row>
    <row r="643" spans="4:4" x14ac:dyDescent="0.3">
      <c r="D643" s="112"/>
    </row>
    <row r="644" spans="4:4" x14ac:dyDescent="0.3">
      <c r="D644" s="112"/>
    </row>
    <row r="645" spans="4:4" x14ac:dyDescent="0.3">
      <c r="D645" s="112"/>
    </row>
    <row r="646" spans="4:4" x14ac:dyDescent="0.3">
      <c r="D646" s="112"/>
    </row>
    <row r="647" spans="4:4" x14ac:dyDescent="0.3">
      <c r="D647" s="112"/>
    </row>
    <row r="648" spans="4:4" x14ac:dyDescent="0.3">
      <c r="D648" s="112"/>
    </row>
    <row r="649" spans="4:4" x14ac:dyDescent="0.3">
      <c r="D649" s="112"/>
    </row>
    <row r="650" spans="4:4" x14ac:dyDescent="0.3">
      <c r="D650" s="112"/>
    </row>
    <row r="651" spans="4:4" x14ac:dyDescent="0.3">
      <c r="D651" s="112"/>
    </row>
    <row r="652" spans="4:4" x14ac:dyDescent="0.3">
      <c r="D652" s="112"/>
    </row>
    <row r="653" spans="4:4" x14ac:dyDescent="0.3">
      <c r="D653" s="112"/>
    </row>
    <row r="654" spans="4:4" x14ac:dyDescent="0.3">
      <c r="D654" s="112"/>
    </row>
    <row r="655" spans="4:4" x14ac:dyDescent="0.3">
      <c r="D655" s="112"/>
    </row>
    <row r="656" spans="4:4" x14ac:dyDescent="0.3">
      <c r="D656" s="112"/>
    </row>
    <row r="657" spans="4:4" x14ac:dyDescent="0.3">
      <c r="D657" s="112"/>
    </row>
    <row r="658" spans="4:4" x14ac:dyDescent="0.3">
      <c r="D658" s="112"/>
    </row>
    <row r="659" spans="4:4" x14ac:dyDescent="0.3">
      <c r="D659" s="112"/>
    </row>
    <row r="660" spans="4:4" x14ac:dyDescent="0.3">
      <c r="D660" s="112"/>
    </row>
    <row r="661" spans="4:4" x14ac:dyDescent="0.3">
      <c r="D661" s="112"/>
    </row>
    <row r="662" spans="4:4" x14ac:dyDescent="0.3">
      <c r="D662" s="112"/>
    </row>
    <row r="663" spans="4:4" x14ac:dyDescent="0.3">
      <c r="D663" s="112"/>
    </row>
    <row r="664" spans="4:4" x14ac:dyDescent="0.3">
      <c r="D664" s="112"/>
    </row>
    <row r="665" spans="4:4" x14ac:dyDescent="0.3">
      <c r="D665" s="112"/>
    </row>
    <row r="666" spans="4:4" x14ac:dyDescent="0.3">
      <c r="D666" s="112"/>
    </row>
    <row r="667" spans="4:4" x14ac:dyDescent="0.3">
      <c r="D667" s="112"/>
    </row>
    <row r="668" spans="4:4" x14ac:dyDescent="0.3">
      <c r="D668" s="112"/>
    </row>
    <row r="669" spans="4:4" x14ac:dyDescent="0.3">
      <c r="D669" s="112"/>
    </row>
    <row r="670" spans="4:4" x14ac:dyDescent="0.3">
      <c r="D670" s="112"/>
    </row>
    <row r="671" spans="4:4" x14ac:dyDescent="0.3">
      <c r="D671" s="112"/>
    </row>
    <row r="672" spans="4:4" x14ac:dyDescent="0.3">
      <c r="D672" s="112"/>
    </row>
    <row r="673" spans="4:4" x14ac:dyDescent="0.3">
      <c r="D673" s="112"/>
    </row>
    <row r="674" spans="4:4" x14ac:dyDescent="0.3">
      <c r="D674" s="112"/>
    </row>
    <row r="675" spans="4:4" x14ac:dyDescent="0.3">
      <c r="D675" s="112"/>
    </row>
    <row r="676" spans="4:4" x14ac:dyDescent="0.3">
      <c r="D676" s="112"/>
    </row>
    <row r="677" spans="4:4" x14ac:dyDescent="0.3">
      <c r="D677" s="112"/>
    </row>
    <row r="678" spans="4:4" x14ac:dyDescent="0.3">
      <c r="D678" s="112"/>
    </row>
    <row r="679" spans="4:4" x14ac:dyDescent="0.3">
      <c r="D679" s="112"/>
    </row>
    <row r="680" spans="4:4" x14ac:dyDescent="0.3">
      <c r="D680" s="112"/>
    </row>
    <row r="681" spans="4:4" x14ac:dyDescent="0.3">
      <c r="D681" s="112"/>
    </row>
    <row r="682" spans="4:4" x14ac:dyDescent="0.3">
      <c r="D682" s="112"/>
    </row>
    <row r="683" spans="4:4" x14ac:dyDescent="0.3">
      <c r="D683" s="112"/>
    </row>
    <row r="684" spans="4:4" x14ac:dyDescent="0.3">
      <c r="D684" s="112"/>
    </row>
    <row r="685" spans="4:4" x14ac:dyDescent="0.3">
      <c r="D685" s="112"/>
    </row>
    <row r="686" spans="4:4" x14ac:dyDescent="0.3">
      <c r="D686" s="112"/>
    </row>
    <row r="687" spans="4:4" x14ac:dyDescent="0.3">
      <c r="D687" s="112"/>
    </row>
    <row r="688" spans="4:4" x14ac:dyDescent="0.3">
      <c r="D688" s="112"/>
    </row>
    <row r="689" spans="4:4" x14ac:dyDescent="0.3">
      <c r="D689" s="112"/>
    </row>
    <row r="690" spans="4:4" x14ac:dyDescent="0.3">
      <c r="D690" s="112"/>
    </row>
    <row r="691" spans="4:4" x14ac:dyDescent="0.3">
      <c r="D691" s="112"/>
    </row>
    <row r="692" spans="4:4" x14ac:dyDescent="0.3">
      <c r="D692" s="112"/>
    </row>
    <row r="693" spans="4:4" x14ac:dyDescent="0.3">
      <c r="D693" s="112"/>
    </row>
    <row r="694" spans="4:4" x14ac:dyDescent="0.3">
      <c r="D694" s="112"/>
    </row>
    <row r="695" spans="4:4" x14ac:dyDescent="0.3">
      <c r="D695" s="112"/>
    </row>
    <row r="696" spans="4:4" x14ac:dyDescent="0.3">
      <c r="D696" s="112"/>
    </row>
    <row r="697" spans="4:4" x14ac:dyDescent="0.3">
      <c r="D697" s="112"/>
    </row>
    <row r="698" spans="4:4" x14ac:dyDescent="0.3">
      <c r="D698" s="112"/>
    </row>
    <row r="699" spans="4:4" x14ac:dyDescent="0.3">
      <c r="D699" s="112"/>
    </row>
    <row r="700" spans="4:4" x14ac:dyDescent="0.3">
      <c r="D700" s="112"/>
    </row>
    <row r="701" spans="4:4" x14ac:dyDescent="0.3">
      <c r="D701" s="112"/>
    </row>
    <row r="702" spans="4:4" x14ac:dyDescent="0.3">
      <c r="D702" s="112"/>
    </row>
    <row r="703" spans="4:4" x14ac:dyDescent="0.3">
      <c r="D703" s="112"/>
    </row>
    <row r="704" spans="4:4" x14ac:dyDescent="0.3">
      <c r="D704" s="112"/>
    </row>
    <row r="705" spans="4:4" x14ac:dyDescent="0.3">
      <c r="D705" s="112"/>
    </row>
    <row r="706" spans="4:4" x14ac:dyDescent="0.3">
      <c r="D706" s="112"/>
    </row>
    <row r="707" spans="4:4" x14ac:dyDescent="0.3">
      <c r="D707" s="112"/>
    </row>
    <row r="708" spans="4:4" x14ac:dyDescent="0.3">
      <c r="D708" s="112"/>
    </row>
    <row r="709" spans="4:4" x14ac:dyDescent="0.3">
      <c r="D709" s="112"/>
    </row>
    <row r="710" spans="4:4" x14ac:dyDescent="0.3">
      <c r="D710" s="112"/>
    </row>
    <row r="711" spans="4:4" x14ac:dyDescent="0.3">
      <c r="D711" s="112"/>
    </row>
    <row r="712" spans="4:4" x14ac:dyDescent="0.3">
      <c r="D712" s="112"/>
    </row>
    <row r="713" spans="4:4" x14ac:dyDescent="0.3">
      <c r="D713" s="112"/>
    </row>
    <row r="714" spans="4:4" x14ac:dyDescent="0.3">
      <c r="D714" s="112"/>
    </row>
    <row r="715" spans="4:4" x14ac:dyDescent="0.3">
      <c r="D715" s="112"/>
    </row>
    <row r="716" spans="4:4" x14ac:dyDescent="0.3">
      <c r="D716" s="112"/>
    </row>
    <row r="717" spans="4:4" x14ac:dyDescent="0.3">
      <c r="D717" s="112"/>
    </row>
    <row r="718" spans="4:4" x14ac:dyDescent="0.3">
      <c r="D718" s="112"/>
    </row>
    <row r="719" spans="4:4" x14ac:dyDescent="0.3">
      <c r="D719" s="112"/>
    </row>
    <row r="720" spans="4:4" x14ac:dyDescent="0.3">
      <c r="D720" s="112"/>
    </row>
    <row r="721" spans="4:4" x14ac:dyDescent="0.3">
      <c r="D721" s="112"/>
    </row>
    <row r="722" spans="4:4" x14ac:dyDescent="0.3">
      <c r="D722" s="112"/>
    </row>
    <row r="723" spans="4:4" x14ac:dyDescent="0.3">
      <c r="D723" s="112"/>
    </row>
    <row r="724" spans="4:4" x14ac:dyDescent="0.3">
      <c r="D724" s="112"/>
    </row>
    <row r="725" spans="4:4" x14ac:dyDescent="0.3">
      <c r="D725" s="112"/>
    </row>
    <row r="726" spans="4:4" x14ac:dyDescent="0.3">
      <c r="D726" s="112"/>
    </row>
    <row r="727" spans="4:4" x14ac:dyDescent="0.3">
      <c r="D727" s="112"/>
    </row>
    <row r="728" spans="4:4" x14ac:dyDescent="0.3">
      <c r="D728" s="112"/>
    </row>
    <row r="729" spans="4:4" x14ac:dyDescent="0.3">
      <c r="D729" s="112"/>
    </row>
    <row r="730" spans="4:4" x14ac:dyDescent="0.3">
      <c r="D730" s="112"/>
    </row>
    <row r="731" spans="4:4" x14ac:dyDescent="0.3">
      <c r="D731" s="112"/>
    </row>
    <row r="732" spans="4:4" x14ac:dyDescent="0.3">
      <c r="D732" s="112"/>
    </row>
    <row r="733" spans="4:4" x14ac:dyDescent="0.3">
      <c r="D733" s="112"/>
    </row>
    <row r="734" spans="4:4" x14ac:dyDescent="0.3">
      <c r="D734" s="112"/>
    </row>
    <row r="735" spans="4:4" x14ac:dyDescent="0.3">
      <c r="D735" s="112"/>
    </row>
    <row r="736" spans="4:4" x14ac:dyDescent="0.3">
      <c r="D736" s="112"/>
    </row>
    <row r="737" spans="4:4" x14ac:dyDescent="0.3">
      <c r="D737" s="112"/>
    </row>
    <row r="738" spans="4:4" x14ac:dyDescent="0.3">
      <c r="D738" s="112"/>
    </row>
    <row r="739" spans="4:4" x14ac:dyDescent="0.3">
      <c r="D739" s="112"/>
    </row>
    <row r="740" spans="4:4" x14ac:dyDescent="0.3">
      <c r="D740" s="112"/>
    </row>
    <row r="741" spans="4:4" x14ac:dyDescent="0.3">
      <c r="D741" s="112"/>
    </row>
    <row r="742" spans="4:4" x14ac:dyDescent="0.3">
      <c r="D742" s="112"/>
    </row>
    <row r="743" spans="4:4" x14ac:dyDescent="0.3">
      <c r="D743" s="112"/>
    </row>
    <row r="744" spans="4:4" x14ac:dyDescent="0.3">
      <c r="D744" s="112"/>
    </row>
    <row r="745" spans="4:4" x14ac:dyDescent="0.3">
      <c r="D745" s="112"/>
    </row>
    <row r="746" spans="4:4" x14ac:dyDescent="0.3">
      <c r="D746" s="112"/>
    </row>
    <row r="747" spans="4:4" x14ac:dyDescent="0.3">
      <c r="D747" s="112"/>
    </row>
    <row r="748" spans="4:4" x14ac:dyDescent="0.3">
      <c r="D748" s="112"/>
    </row>
    <row r="749" spans="4:4" x14ac:dyDescent="0.3">
      <c r="D749" s="112"/>
    </row>
    <row r="750" spans="4:4" x14ac:dyDescent="0.3">
      <c r="D750" s="112"/>
    </row>
    <row r="751" spans="4:4" x14ac:dyDescent="0.3">
      <c r="D751" s="112"/>
    </row>
    <row r="752" spans="4:4" x14ac:dyDescent="0.3">
      <c r="D752" s="112"/>
    </row>
    <row r="753" spans="4:4" x14ac:dyDescent="0.3">
      <c r="D753" s="112"/>
    </row>
    <row r="754" spans="4:4" x14ac:dyDescent="0.3">
      <c r="D754" s="112"/>
    </row>
    <row r="755" spans="4:4" x14ac:dyDescent="0.3">
      <c r="D755" s="112"/>
    </row>
    <row r="756" spans="4:4" x14ac:dyDescent="0.3">
      <c r="D756" s="112"/>
    </row>
    <row r="757" spans="4:4" x14ac:dyDescent="0.3">
      <c r="D757" s="112"/>
    </row>
    <row r="758" spans="4:4" x14ac:dyDescent="0.3">
      <c r="D758" s="112"/>
    </row>
    <row r="759" spans="4:4" x14ac:dyDescent="0.3">
      <c r="D759" s="112"/>
    </row>
    <row r="760" spans="4:4" x14ac:dyDescent="0.3">
      <c r="D760" s="112"/>
    </row>
    <row r="761" spans="4:4" x14ac:dyDescent="0.3">
      <c r="D761" s="112"/>
    </row>
    <row r="762" spans="4:4" x14ac:dyDescent="0.3">
      <c r="D762" s="112"/>
    </row>
    <row r="763" spans="4:4" x14ac:dyDescent="0.3">
      <c r="D763" s="112"/>
    </row>
    <row r="764" spans="4:4" x14ac:dyDescent="0.3">
      <c r="D764" s="112"/>
    </row>
    <row r="765" spans="4:4" x14ac:dyDescent="0.3">
      <c r="D765" s="112"/>
    </row>
    <row r="766" spans="4:4" x14ac:dyDescent="0.3">
      <c r="D766" s="112"/>
    </row>
    <row r="767" spans="4:4" x14ac:dyDescent="0.3">
      <c r="D767" s="112"/>
    </row>
    <row r="768" spans="4:4" x14ac:dyDescent="0.3">
      <c r="D768" s="112"/>
    </row>
    <row r="769" spans="4:4" x14ac:dyDescent="0.3">
      <c r="D769" s="112"/>
    </row>
    <row r="770" spans="4:4" x14ac:dyDescent="0.3">
      <c r="D770" s="112"/>
    </row>
    <row r="771" spans="4:4" x14ac:dyDescent="0.3">
      <c r="D771" s="112"/>
    </row>
    <row r="772" spans="4:4" x14ac:dyDescent="0.3">
      <c r="D772" s="112"/>
    </row>
    <row r="773" spans="4:4" x14ac:dyDescent="0.3">
      <c r="D773" s="112"/>
    </row>
    <row r="774" spans="4:4" x14ac:dyDescent="0.3">
      <c r="D774" s="112"/>
    </row>
    <row r="775" spans="4:4" x14ac:dyDescent="0.3">
      <c r="D775" s="112"/>
    </row>
    <row r="776" spans="4:4" x14ac:dyDescent="0.3">
      <c r="D776" s="112"/>
    </row>
    <row r="777" spans="4:4" x14ac:dyDescent="0.3">
      <c r="D777" s="112"/>
    </row>
    <row r="778" spans="4:4" x14ac:dyDescent="0.3">
      <c r="D778" s="112"/>
    </row>
    <row r="779" spans="4:4" x14ac:dyDescent="0.3">
      <c r="D779" s="112"/>
    </row>
    <row r="780" spans="4:4" x14ac:dyDescent="0.3">
      <c r="D780" s="112"/>
    </row>
    <row r="781" spans="4:4" x14ac:dyDescent="0.3">
      <c r="D781" s="112"/>
    </row>
    <row r="782" spans="4:4" x14ac:dyDescent="0.3">
      <c r="D782" s="112"/>
    </row>
    <row r="783" spans="4:4" x14ac:dyDescent="0.3">
      <c r="D783" s="112"/>
    </row>
    <row r="784" spans="4:4" x14ac:dyDescent="0.3">
      <c r="D784" s="112"/>
    </row>
    <row r="785" spans="4:4" x14ac:dyDescent="0.3">
      <c r="D785" s="112"/>
    </row>
    <row r="786" spans="4:4" x14ac:dyDescent="0.3">
      <c r="D786" s="112"/>
    </row>
    <row r="787" spans="4:4" x14ac:dyDescent="0.3">
      <c r="D787" s="112"/>
    </row>
    <row r="788" spans="4:4" x14ac:dyDescent="0.3">
      <c r="D788" s="112"/>
    </row>
    <row r="789" spans="4:4" x14ac:dyDescent="0.3">
      <c r="D789" s="112"/>
    </row>
    <row r="790" spans="4:4" x14ac:dyDescent="0.3">
      <c r="D790" s="112"/>
    </row>
    <row r="791" spans="4:4" x14ac:dyDescent="0.3">
      <c r="D791" s="112"/>
    </row>
    <row r="792" spans="4:4" x14ac:dyDescent="0.3">
      <c r="D792" s="112"/>
    </row>
    <row r="793" spans="4:4" x14ac:dyDescent="0.3">
      <c r="D793" s="112"/>
    </row>
    <row r="794" spans="4:4" x14ac:dyDescent="0.3">
      <c r="D794" s="112"/>
    </row>
    <row r="795" spans="4:4" x14ac:dyDescent="0.3">
      <c r="D795" s="112"/>
    </row>
    <row r="796" spans="4:4" x14ac:dyDescent="0.3">
      <c r="D796" s="112"/>
    </row>
    <row r="797" spans="4:4" x14ac:dyDescent="0.3">
      <c r="D797" s="112"/>
    </row>
    <row r="798" spans="4:4" x14ac:dyDescent="0.3">
      <c r="D798" s="112"/>
    </row>
    <row r="799" spans="4:4" x14ac:dyDescent="0.3">
      <c r="D799" s="112"/>
    </row>
    <row r="800" spans="4:4" x14ac:dyDescent="0.3">
      <c r="D800" s="112"/>
    </row>
    <row r="801" spans="4:4" x14ac:dyDescent="0.3">
      <c r="D801" s="112"/>
    </row>
    <row r="802" spans="4:4" x14ac:dyDescent="0.3">
      <c r="D802" s="112"/>
    </row>
    <row r="803" spans="4:4" x14ac:dyDescent="0.3">
      <c r="D803" s="112"/>
    </row>
    <row r="804" spans="4:4" x14ac:dyDescent="0.3">
      <c r="D804" s="112"/>
    </row>
    <row r="805" spans="4:4" x14ac:dyDescent="0.3">
      <c r="D805" s="112"/>
    </row>
    <row r="806" spans="4:4" x14ac:dyDescent="0.3">
      <c r="D806" s="112"/>
    </row>
    <row r="807" spans="4:4" x14ac:dyDescent="0.3">
      <c r="D807" s="112"/>
    </row>
    <row r="808" spans="4:4" x14ac:dyDescent="0.3">
      <c r="D808" s="112"/>
    </row>
    <row r="809" spans="4:4" x14ac:dyDescent="0.3">
      <c r="D809" s="112"/>
    </row>
    <row r="810" spans="4:4" x14ac:dyDescent="0.3">
      <c r="D810" s="112"/>
    </row>
    <row r="811" spans="4:4" x14ac:dyDescent="0.3">
      <c r="D811" s="112"/>
    </row>
    <row r="812" spans="4:4" x14ac:dyDescent="0.3">
      <c r="D812" s="112"/>
    </row>
    <row r="813" spans="4:4" x14ac:dyDescent="0.3">
      <c r="D813" s="112"/>
    </row>
    <row r="814" spans="4:4" x14ac:dyDescent="0.3">
      <c r="D814" s="112"/>
    </row>
    <row r="815" spans="4:4" x14ac:dyDescent="0.3">
      <c r="D815" s="112"/>
    </row>
    <row r="816" spans="4:4" x14ac:dyDescent="0.3">
      <c r="D816" s="112"/>
    </row>
    <row r="817" spans="4:4" x14ac:dyDescent="0.3">
      <c r="D817" s="112"/>
    </row>
    <row r="818" spans="4:4" x14ac:dyDescent="0.3">
      <c r="D818" s="112"/>
    </row>
    <row r="819" spans="4:4" x14ac:dyDescent="0.3">
      <c r="D819" s="112"/>
    </row>
    <row r="820" spans="4:4" x14ac:dyDescent="0.3">
      <c r="D820" s="112"/>
    </row>
    <row r="821" spans="4:4" x14ac:dyDescent="0.3">
      <c r="D821" s="112"/>
    </row>
    <row r="822" spans="4:4" x14ac:dyDescent="0.3">
      <c r="D822" s="112"/>
    </row>
    <row r="823" spans="4:4" x14ac:dyDescent="0.3">
      <c r="D823" s="112"/>
    </row>
    <row r="824" spans="4:4" x14ac:dyDescent="0.3">
      <c r="D824" s="112"/>
    </row>
    <row r="825" spans="4:4" x14ac:dyDescent="0.3">
      <c r="D825" s="112"/>
    </row>
    <row r="826" spans="4:4" x14ac:dyDescent="0.3">
      <c r="D826" s="112"/>
    </row>
    <row r="827" spans="4:4" x14ac:dyDescent="0.3">
      <c r="D827" s="112"/>
    </row>
    <row r="828" spans="4:4" x14ac:dyDescent="0.3">
      <c r="D828" s="112"/>
    </row>
    <row r="829" spans="4:4" x14ac:dyDescent="0.3">
      <c r="D829" s="112"/>
    </row>
    <row r="830" spans="4:4" x14ac:dyDescent="0.3">
      <c r="D830" s="112"/>
    </row>
    <row r="831" spans="4:4" x14ac:dyDescent="0.3">
      <c r="D831" s="112"/>
    </row>
    <row r="832" spans="4:4" x14ac:dyDescent="0.3">
      <c r="D832" s="112"/>
    </row>
    <row r="833" spans="4:4" x14ac:dyDescent="0.3">
      <c r="D833" s="112"/>
    </row>
    <row r="834" spans="4:4" x14ac:dyDescent="0.3">
      <c r="D834" s="112"/>
    </row>
    <row r="835" spans="4:4" x14ac:dyDescent="0.3">
      <c r="D835" s="112"/>
    </row>
    <row r="836" spans="4:4" x14ac:dyDescent="0.3">
      <c r="D836" s="112"/>
    </row>
    <row r="837" spans="4:4" x14ac:dyDescent="0.3">
      <c r="D837" s="112"/>
    </row>
    <row r="838" spans="4:4" x14ac:dyDescent="0.3">
      <c r="D838" s="112"/>
    </row>
    <row r="839" spans="4:4" x14ac:dyDescent="0.3">
      <c r="D839" s="112"/>
    </row>
    <row r="840" spans="4:4" x14ac:dyDescent="0.3">
      <c r="D840" s="112"/>
    </row>
    <row r="841" spans="4:4" x14ac:dyDescent="0.3">
      <c r="D841" s="112"/>
    </row>
    <row r="842" spans="4:4" x14ac:dyDescent="0.3">
      <c r="D842" s="112"/>
    </row>
    <row r="843" spans="4:4" x14ac:dyDescent="0.3">
      <c r="D843" s="112"/>
    </row>
    <row r="844" spans="4:4" x14ac:dyDescent="0.3">
      <c r="D844" s="112"/>
    </row>
    <row r="845" spans="4:4" x14ac:dyDescent="0.3">
      <c r="D845" s="112"/>
    </row>
    <row r="846" spans="4:4" x14ac:dyDescent="0.3">
      <c r="D846" s="112"/>
    </row>
    <row r="847" spans="4:4" x14ac:dyDescent="0.3">
      <c r="D847" s="112"/>
    </row>
    <row r="848" spans="4:4" x14ac:dyDescent="0.3">
      <c r="D848" s="112"/>
    </row>
    <row r="849" spans="4:4" x14ac:dyDescent="0.3">
      <c r="D849" s="112"/>
    </row>
    <row r="850" spans="4:4" x14ac:dyDescent="0.3">
      <c r="D850" s="112"/>
    </row>
    <row r="851" spans="4:4" x14ac:dyDescent="0.3">
      <c r="D851" s="112"/>
    </row>
    <row r="852" spans="4:4" x14ac:dyDescent="0.3">
      <c r="D852" s="112"/>
    </row>
    <row r="853" spans="4:4" x14ac:dyDescent="0.3">
      <c r="D853" s="112"/>
    </row>
    <row r="854" spans="4:4" x14ac:dyDescent="0.3">
      <c r="D854" s="112"/>
    </row>
    <row r="855" spans="4:4" x14ac:dyDescent="0.3">
      <c r="D855" s="112"/>
    </row>
    <row r="856" spans="4:4" x14ac:dyDescent="0.3">
      <c r="D856" s="112"/>
    </row>
    <row r="857" spans="4:4" x14ac:dyDescent="0.3">
      <c r="D857" s="112"/>
    </row>
    <row r="858" spans="4:4" x14ac:dyDescent="0.3">
      <c r="D858" s="112"/>
    </row>
    <row r="859" spans="4:4" x14ac:dyDescent="0.3">
      <c r="D859" s="112"/>
    </row>
    <row r="860" spans="4:4" x14ac:dyDescent="0.3">
      <c r="D860" s="112"/>
    </row>
    <row r="861" spans="4:4" x14ac:dyDescent="0.3">
      <c r="D861" s="112"/>
    </row>
    <row r="862" spans="4:4" x14ac:dyDescent="0.3">
      <c r="D862" s="112"/>
    </row>
    <row r="863" spans="4:4" x14ac:dyDescent="0.3">
      <c r="D863" s="112"/>
    </row>
    <row r="864" spans="4:4" x14ac:dyDescent="0.3">
      <c r="D864" s="112"/>
    </row>
    <row r="865" spans="4:4" x14ac:dyDescent="0.3">
      <c r="D865" s="112"/>
    </row>
    <row r="866" spans="4:4" x14ac:dyDescent="0.3">
      <c r="D866" s="112"/>
    </row>
    <row r="867" spans="4:4" x14ac:dyDescent="0.3">
      <c r="D867" s="112"/>
    </row>
    <row r="868" spans="4:4" x14ac:dyDescent="0.3">
      <c r="D868" s="112"/>
    </row>
    <row r="869" spans="4:4" x14ac:dyDescent="0.3">
      <c r="D869" s="112"/>
    </row>
    <row r="870" spans="4:4" x14ac:dyDescent="0.3">
      <c r="D870" s="112"/>
    </row>
    <row r="871" spans="4:4" x14ac:dyDescent="0.3">
      <c r="D871" s="112"/>
    </row>
    <row r="872" spans="4:4" x14ac:dyDescent="0.3">
      <c r="D872" s="112"/>
    </row>
    <row r="873" spans="4:4" x14ac:dyDescent="0.3">
      <c r="D873" s="112"/>
    </row>
    <row r="874" spans="4:4" x14ac:dyDescent="0.3">
      <c r="D874" s="112"/>
    </row>
    <row r="875" spans="4:4" x14ac:dyDescent="0.3">
      <c r="D875" s="112"/>
    </row>
    <row r="876" spans="4:4" x14ac:dyDescent="0.3">
      <c r="D876" s="112"/>
    </row>
    <row r="877" spans="4:4" x14ac:dyDescent="0.3">
      <c r="D877" s="112"/>
    </row>
    <row r="878" spans="4:4" x14ac:dyDescent="0.3">
      <c r="D878" s="112"/>
    </row>
    <row r="879" spans="4:4" x14ac:dyDescent="0.3">
      <c r="D879" s="112"/>
    </row>
    <row r="880" spans="4:4" x14ac:dyDescent="0.3">
      <c r="D880" s="112"/>
    </row>
    <row r="881" spans="4:4" x14ac:dyDescent="0.3">
      <c r="D881" s="112"/>
    </row>
    <row r="882" spans="4:4" x14ac:dyDescent="0.3">
      <c r="D882" s="112"/>
    </row>
    <row r="883" spans="4:4" x14ac:dyDescent="0.3">
      <c r="D883" s="112"/>
    </row>
    <row r="884" spans="4:4" x14ac:dyDescent="0.3">
      <c r="D884" s="112"/>
    </row>
    <row r="885" spans="4:4" x14ac:dyDescent="0.3">
      <c r="D885" s="112"/>
    </row>
    <row r="886" spans="4:4" x14ac:dyDescent="0.3">
      <c r="D886" s="112"/>
    </row>
    <row r="887" spans="4:4" x14ac:dyDescent="0.3">
      <c r="D887" s="112"/>
    </row>
    <row r="888" spans="4:4" x14ac:dyDescent="0.3">
      <c r="D888" s="112"/>
    </row>
    <row r="889" spans="4:4" x14ac:dyDescent="0.3">
      <c r="D889" s="112"/>
    </row>
    <row r="890" spans="4:4" x14ac:dyDescent="0.3">
      <c r="D890" s="112"/>
    </row>
    <row r="891" spans="4:4" x14ac:dyDescent="0.3">
      <c r="D891" s="112"/>
    </row>
    <row r="892" spans="4:4" x14ac:dyDescent="0.3">
      <c r="D892" s="112"/>
    </row>
    <row r="893" spans="4:4" x14ac:dyDescent="0.3">
      <c r="D893" s="112"/>
    </row>
    <row r="894" spans="4:4" x14ac:dyDescent="0.3">
      <c r="D894" s="112"/>
    </row>
    <row r="895" spans="4:4" x14ac:dyDescent="0.3">
      <c r="D895" s="112"/>
    </row>
    <row r="896" spans="4:4" x14ac:dyDescent="0.3">
      <c r="D896" s="112"/>
    </row>
    <row r="897" spans="4:4" x14ac:dyDescent="0.3">
      <c r="D897" s="112"/>
    </row>
    <row r="898" spans="4:4" x14ac:dyDescent="0.3">
      <c r="D898" s="112"/>
    </row>
    <row r="899" spans="4:4" x14ac:dyDescent="0.3">
      <c r="D899" s="112"/>
    </row>
    <row r="900" spans="4:4" x14ac:dyDescent="0.3">
      <c r="D900" s="112"/>
    </row>
    <row r="901" spans="4:4" x14ac:dyDescent="0.3">
      <c r="D901" s="112"/>
    </row>
    <row r="902" spans="4:4" x14ac:dyDescent="0.3">
      <c r="D902" s="112"/>
    </row>
    <row r="903" spans="4:4" x14ac:dyDescent="0.3">
      <c r="D903" s="112"/>
    </row>
    <row r="904" spans="4:4" x14ac:dyDescent="0.3">
      <c r="D904" s="112"/>
    </row>
    <row r="905" spans="4:4" x14ac:dyDescent="0.3">
      <c r="D905" s="112"/>
    </row>
    <row r="906" spans="4:4" x14ac:dyDescent="0.3">
      <c r="D906" s="112"/>
    </row>
    <row r="907" spans="4:4" x14ac:dyDescent="0.3">
      <c r="D907" s="112"/>
    </row>
    <row r="908" spans="4:4" x14ac:dyDescent="0.3">
      <c r="D908" s="112"/>
    </row>
    <row r="909" spans="4:4" x14ac:dyDescent="0.3">
      <c r="D909" s="112"/>
    </row>
    <row r="910" spans="4:4" x14ac:dyDescent="0.3">
      <c r="D910" s="112"/>
    </row>
    <row r="911" spans="4:4" x14ac:dyDescent="0.3">
      <c r="D911" s="112"/>
    </row>
    <row r="912" spans="4:4" x14ac:dyDescent="0.3">
      <c r="D912" s="112"/>
    </row>
    <row r="913" spans="4:4" x14ac:dyDescent="0.3">
      <c r="D913" s="112"/>
    </row>
    <row r="914" spans="4:4" x14ac:dyDescent="0.3">
      <c r="D914" s="112"/>
    </row>
    <row r="915" spans="4:4" x14ac:dyDescent="0.3">
      <c r="D915" s="112"/>
    </row>
    <row r="916" spans="4:4" x14ac:dyDescent="0.3">
      <c r="D916" s="112"/>
    </row>
    <row r="917" spans="4:4" x14ac:dyDescent="0.3">
      <c r="D917" s="112"/>
    </row>
    <row r="918" spans="4:4" x14ac:dyDescent="0.3">
      <c r="D918" s="112"/>
    </row>
    <row r="919" spans="4:4" x14ac:dyDescent="0.3">
      <c r="D919" s="112"/>
    </row>
    <row r="920" spans="4:4" x14ac:dyDescent="0.3">
      <c r="D920" s="112"/>
    </row>
    <row r="921" spans="4:4" x14ac:dyDescent="0.3">
      <c r="D921" s="112"/>
    </row>
    <row r="922" spans="4:4" x14ac:dyDescent="0.3">
      <c r="D922" s="112"/>
    </row>
    <row r="923" spans="4:4" x14ac:dyDescent="0.3">
      <c r="D923" s="112"/>
    </row>
    <row r="924" spans="4:4" x14ac:dyDescent="0.3">
      <c r="D924" s="112"/>
    </row>
    <row r="925" spans="4:4" x14ac:dyDescent="0.3">
      <c r="D925" s="112"/>
    </row>
    <row r="926" spans="4:4" x14ac:dyDescent="0.3">
      <c r="D926" s="112"/>
    </row>
    <row r="927" spans="4:4" x14ac:dyDescent="0.3">
      <c r="D927" s="112"/>
    </row>
    <row r="928" spans="4:4" x14ac:dyDescent="0.3">
      <c r="D928" s="112"/>
    </row>
    <row r="929" spans="4:4" x14ac:dyDescent="0.3">
      <c r="D929" s="112"/>
    </row>
    <row r="930" spans="4:4" x14ac:dyDescent="0.3">
      <c r="D930" s="112"/>
    </row>
    <row r="931" spans="4:4" x14ac:dyDescent="0.3">
      <c r="D931" s="112"/>
    </row>
    <row r="932" spans="4:4" x14ac:dyDescent="0.3">
      <c r="D932" s="112"/>
    </row>
    <row r="933" spans="4:4" x14ac:dyDescent="0.3">
      <c r="D933" s="112"/>
    </row>
    <row r="934" spans="4:4" x14ac:dyDescent="0.3">
      <c r="D934" s="112"/>
    </row>
    <row r="935" spans="4:4" x14ac:dyDescent="0.3">
      <c r="D935" s="112"/>
    </row>
    <row r="936" spans="4:4" x14ac:dyDescent="0.3">
      <c r="D936" s="112"/>
    </row>
    <row r="937" spans="4:4" x14ac:dyDescent="0.3">
      <c r="D937" s="112"/>
    </row>
    <row r="938" spans="4:4" x14ac:dyDescent="0.3">
      <c r="D938" s="112"/>
    </row>
    <row r="939" spans="4:4" x14ac:dyDescent="0.3">
      <c r="D939" s="112"/>
    </row>
    <row r="940" spans="4:4" x14ac:dyDescent="0.3">
      <c r="D940" s="112"/>
    </row>
    <row r="941" spans="4:4" x14ac:dyDescent="0.3">
      <c r="D941" s="112"/>
    </row>
    <row r="942" spans="4:4" x14ac:dyDescent="0.3">
      <c r="D942" s="112"/>
    </row>
    <row r="943" spans="4:4" x14ac:dyDescent="0.3">
      <c r="D943" s="112"/>
    </row>
    <row r="944" spans="4:4" x14ac:dyDescent="0.3">
      <c r="D944" s="112"/>
    </row>
    <row r="945" spans="4:4" x14ac:dyDescent="0.3">
      <c r="D945" s="112"/>
    </row>
    <row r="946" spans="4:4" x14ac:dyDescent="0.3">
      <c r="D946" s="112"/>
    </row>
    <row r="947" spans="4:4" x14ac:dyDescent="0.3">
      <c r="D947" s="112"/>
    </row>
    <row r="948" spans="4:4" x14ac:dyDescent="0.3">
      <c r="D948" s="112"/>
    </row>
    <row r="949" spans="4:4" x14ac:dyDescent="0.3">
      <c r="D949" s="112"/>
    </row>
    <row r="950" spans="4:4" x14ac:dyDescent="0.3">
      <c r="D950" s="112"/>
    </row>
    <row r="951" spans="4:4" x14ac:dyDescent="0.3">
      <c r="D951" s="112"/>
    </row>
    <row r="952" spans="4:4" x14ac:dyDescent="0.3">
      <c r="D952" s="112"/>
    </row>
    <row r="953" spans="4:4" x14ac:dyDescent="0.3">
      <c r="D953" s="112"/>
    </row>
    <row r="954" spans="4:4" x14ac:dyDescent="0.3">
      <c r="D954" s="112"/>
    </row>
    <row r="955" spans="4:4" x14ac:dyDescent="0.3">
      <c r="D955" s="112"/>
    </row>
    <row r="956" spans="4:4" x14ac:dyDescent="0.3">
      <c r="D956" s="112"/>
    </row>
    <row r="957" spans="4:4" x14ac:dyDescent="0.3">
      <c r="D957" s="112"/>
    </row>
    <row r="958" spans="4:4" x14ac:dyDescent="0.3">
      <c r="D958" s="112"/>
    </row>
    <row r="959" spans="4:4" x14ac:dyDescent="0.3">
      <c r="D959" s="112"/>
    </row>
    <row r="960" spans="4:4" x14ac:dyDescent="0.3">
      <c r="D960" s="112"/>
    </row>
    <row r="961" spans="4:4" x14ac:dyDescent="0.3">
      <c r="D961" s="112"/>
    </row>
    <row r="962" spans="4:4" x14ac:dyDescent="0.3">
      <c r="D962" s="112"/>
    </row>
    <row r="963" spans="4:4" x14ac:dyDescent="0.3">
      <c r="D963" s="112"/>
    </row>
    <row r="964" spans="4:4" x14ac:dyDescent="0.3">
      <c r="D964" s="112"/>
    </row>
    <row r="965" spans="4:4" x14ac:dyDescent="0.3">
      <c r="D965" s="112"/>
    </row>
    <row r="966" spans="4:4" x14ac:dyDescent="0.3">
      <c r="D966" s="112"/>
    </row>
    <row r="967" spans="4:4" x14ac:dyDescent="0.3">
      <c r="D967" s="112"/>
    </row>
    <row r="968" spans="4:4" x14ac:dyDescent="0.3">
      <c r="D968" s="112"/>
    </row>
    <row r="969" spans="4:4" x14ac:dyDescent="0.3">
      <c r="D969" s="112"/>
    </row>
    <row r="970" spans="4:4" x14ac:dyDescent="0.3">
      <c r="D970" s="112"/>
    </row>
    <row r="971" spans="4:4" x14ac:dyDescent="0.3">
      <c r="D971" s="112"/>
    </row>
    <row r="972" spans="4:4" x14ac:dyDescent="0.3">
      <c r="D972" s="112"/>
    </row>
    <row r="973" spans="4:4" x14ac:dyDescent="0.3">
      <c r="D973" s="112"/>
    </row>
    <row r="974" spans="4:4" x14ac:dyDescent="0.3">
      <c r="D974" s="112"/>
    </row>
    <row r="975" spans="4:4" x14ac:dyDescent="0.3">
      <c r="D975" s="112"/>
    </row>
    <row r="976" spans="4:4" x14ac:dyDescent="0.3">
      <c r="D976" s="112"/>
    </row>
    <row r="977" spans="4:4" x14ac:dyDescent="0.3">
      <c r="D977" s="112"/>
    </row>
    <row r="978" spans="4:4" x14ac:dyDescent="0.3">
      <c r="D978" s="112"/>
    </row>
    <row r="979" spans="4:4" x14ac:dyDescent="0.3">
      <c r="D979" s="112"/>
    </row>
    <row r="980" spans="4:4" x14ac:dyDescent="0.3">
      <c r="D980" s="112"/>
    </row>
    <row r="981" spans="4:4" x14ac:dyDescent="0.3">
      <c r="D981" s="112"/>
    </row>
    <row r="982" spans="4:4" x14ac:dyDescent="0.3">
      <c r="D982" s="112"/>
    </row>
    <row r="983" spans="4:4" x14ac:dyDescent="0.3">
      <c r="D983" s="112"/>
    </row>
    <row r="984" spans="4:4" x14ac:dyDescent="0.3">
      <c r="D984" s="112"/>
    </row>
    <row r="985" spans="4:4" x14ac:dyDescent="0.3">
      <c r="D985" s="112"/>
    </row>
    <row r="986" spans="4:4" x14ac:dyDescent="0.3">
      <c r="D986" s="112"/>
    </row>
    <row r="987" spans="4:4" x14ac:dyDescent="0.3">
      <c r="D987" s="112"/>
    </row>
    <row r="988" spans="4:4" x14ac:dyDescent="0.3">
      <c r="D988" s="112"/>
    </row>
    <row r="989" spans="4:4" x14ac:dyDescent="0.3">
      <c r="D989" s="112"/>
    </row>
    <row r="990" spans="4:4" x14ac:dyDescent="0.3">
      <c r="D990" s="112"/>
    </row>
    <row r="991" spans="4:4" x14ac:dyDescent="0.3">
      <c r="D991" s="112"/>
    </row>
    <row r="992" spans="4:4" x14ac:dyDescent="0.3">
      <c r="D992" s="112"/>
    </row>
    <row r="993" spans="4:4" x14ac:dyDescent="0.3">
      <c r="D993" s="112"/>
    </row>
    <row r="994" spans="4:4" x14ac:dyDescent="0.3">
      <c r="D994" s="112"/>
    </row>
    <row r="995" spans="4:4" x14ac:dyDescent="0.3">
      <c r="D995" s="112"/>
    </row>
    <row r="996" spans="4:4" x14ac:dyDescent="0.3">
      <c r="D996" s="112"/>
    </row>
    <row r="997" spans="4:4" x14ac:dyDescent="0.3">
      <c r="D997" s="112"/>
    </row>
    <row r="998" spans="4:4" x14ac:dyDescent="0.3">
      <c r="D998" s="112"/>
    </row>
    <row r="999" spans="4:4" x14ac:dyDescent="0.3">
      <c r="D999" s="112"/>
    </row>
    <row r="1000" spans="4:4" x14ac:dyDescent="0.3">
      <c r="D1000" s="112"/>
    </row>
    <row r="1001" spans="4:4" x14ac:dyDescent="0.3">
      <c r="D1001" s="112"/>
    </row>
    <row r="1002" spans="4:4" x14ac:dyDescent="0.3">
      <c r="D1002" s="112"/>
    </row>
    <row r="1003" spans="4:4" x14ac:dyDescent="0.3">
      <c r="D1003" s="112"/>
    </row>
    <row r="1004" spans="4:4" x14ac:dyDescent="0.3">
      <c r="D1004" s="112"/>
    </row>
    <row r="1005" spans="4:4" x14ac:dyDescent="0.3">
      <c r="D1005" s="112"/>
    </row>
    <row r="1006" spans="4:4" x14ac:dyDescent="0.3">
      <c r="D1006" s="112"/>
    </row>
    <row r="1007" spans="4:4" x14ac:dyDescent="0.3">
      <c r="D1007" s="112"/>
    </row>
    <row r="1008" spans="4:4" x14ac:dyDescent="0.3">
      <c r="D1008" s="112"/>
    </row>
    <row r="1009" spans="4:4" x14ac:dyDescent="0.3">
      <c r="D1009" s="112"/>
    </row>
    <row r="1010" spans="4:4" x14ac:dyDescent="0.3">
      <c r="D1010" s="112"/>
    </row>
    <row r="1011" spans="4:4" x14ac:dyDescent="0.3">
      <c r="D1011" s="112"/>
    </row>
    <row r="1012" spans="4:4" x14ac:dyDescent="0.3">
      <c r="D1012" s="112"/>
    </row>
    <row r="1013" spans="4:4" x14ac:dyDescent="0.3">
      <c r="D1013" s="112"/>
    </row>
    <row r="1014" spans="4:4" x14ac:dyDescent="0.3">
      <c r="D1014" s="112"/>
    </row>
    <row r="1015" spans="4:4" x14ac:dyDescent="0.3">
      <c r="D1015" s="112"/>
    </row>
    <row r="1016" spans="4:4" x14ac:dyDescent="0.3">
      <c r="D1016" s="112"/>
    </row>
    <row r="1017" spans="4:4" x14ac:dyDescent="0.3">
      <c r="D1017" s="112"/>
    </row>
    <row r="1018" spans="4:4" x14ac:dyDescent="0.3">
      <c r="D1018" s="112"/>
    </row>
    <row r="1019" spans="4:4" x14ac:dyDescent="0.3">
      <c r="D1019" s="112"/>
    </row>
    <row r="1020" spans="4:4" x14ac:dyDescent="0.3">
      <c r="D1020" s="112"/>
    </row>
    <row r="1021" spans="4:4" x14ac:dyDescent="0.3">
      <c r="D1021" s="112"/>
    </row>
    <row r="1022" spans="4:4" x14ac:dyDescent="0.3">
      <c r="D1022" s="112"/>
    </row>
    <row r="1023" spans="4:4" x14ac:dyDescent="0.3">
      <c r="D1023" s="112"/>
    </row>
    <row r="1024" spans="4:4" x14ac:dyDescent="0.3">
      <c r="D1024" s="112"/>
    </row>
    <row r="1025" spans="4:4" x14ac:dyDescent="0.3">
      <c r="D1025" s="112"/>
    </row>
    <row r="1026" spans="4:4" x14ac:dyDescent="0.3">
      <c r="D1026" s="112"/>
    </row>
    <row r="1027" spans="4:4" x14ac:dyDescent="0.3">
      <c r="D1027" s="112"/>
    </row>
    <row r="1028" spans="4:4" x14ac:dyDescent="0.3">
      <c r="D1028" s="112"/>
    </row>
    <row r="1029" spans="4:4" x14ac:dyDescent="0.3">
      <c r="D1029" s="112"/>
    </row>
    <row r="1030" spans="4:4" x14ac:dyDescent="0.3">
      <c r="D1030" s="112"/>
    </row>
    <row r="1031" spans="4:4" x14ac:dyDescent="0.3">
      <c r="D1031" s="112"/>
    </row>
    <row r="1032" spans="4:4" x14ac:dyDescent="0.3">
      <c r="D1032" s="112"/>
    </row>
    <row r="1033" spans="4:4" x14ac:dyDescent="0.3">
      <c r="D1033" s="112"/>
    </row>
    <row r="1034" spans="4:4" x14ac:dyDescent="0.3">
      <c r="D1034" s="112"/>
    </row>
    <row r="1035" spans="4:4" x14ac:dyDescent="0.3">
      <c r="D1035" s="112"/>
    </row>
    <row r="1036" spans="4:4" x14ac:dyDescent="0.3">
      <c r="D1036" s="112"/>
    </row>
    <row r="1037" spans="4:4" x14ac:dyDescent="0.3">
      <c r="D1037" s="112"/>
    </row>
    <row r="1038" spans="4:4" x14ac:dyDescent="0.3">
      <c r="D1038" s="112"/>
    </row>
    <row r="1039" spans="4:4" x14ac:dyDescent="0.3">
      <c r="D1039" s="112"/>
    </row>
    <row r="1040" spans="4:4" x14ac:dyDescent="0.3">
      <c r="D1040" s="112"/>
    </row>
    <row r="1041" spans="4:4" x14ac:dyDescent="0.3">
      <c r="D1041" s="112"/>
    </row>
    <row r="1042" spans="4:4" x14ac:dyDescent="0.3">
      <c r="D1042" s="112"/>
    </row>
    <row r="1043" spans="4:4" x14ac:dyDescent="0.3">
      <c r="D1043" s="112"/>
    </row>
    <row r="1044" spans="4:4" x14ac:dyDescent="0.3">
      <c r="D1044" s="112"/>
    </row>
    <row r="1045" spans="4:4" x14ac:dyDescent="0.3">
      <c r="D1045" s="112"/>
    </row>
    <row r="1046" spans="4:4" x14ac:dyDescent="0.3">
      <c r="D1046" s="112"/>
    </row>
    <row r="1047" spans="4:4" x14ac:dyDescent="0.3">
      <c r="D1047" s="112"/>
    </row>
    <row r="1048" spans="4:4" x14ac:dyDescent="0.3">
      <c r="D1048" s="112"/>
    </row>
    <row r="1049" spans="4:4" x14ac:dyDescent="0.3">
      <c r="D1049" s="112"/>
    </row>
    <row r="1050" spans="4:4" x14ac:dyDescent="0.3">
      <c r="D1050" s="112"/>
    </row>
    <row r="1051" spans="4:4" x14ac:dyDescent="0.3">
      <c r="D1051" s="112"/>
    </row>
    <row r="1052" spans="4:4" x14ac:dyDescent="0.3">
      <c r="D1052" s="112"/>
    </row>
    <row r="1053" spans="4:4" x14ac:dyDescent="0.3">
      <c r="D1053" s="112"/>
    </row>
    <row r="1054" spans="4:4" x14ac:dyDescent="0.3">
      <c r="D1054" s="112"/>
    </row>
    <row r="1055" spans="4:4" x14ac:dyDescent="0.3">
      <c r="D1055" s="112"/>
    </row>
    <row r="1056" spans="4:4" x14ac:dyDescent="0.3">
      <c r="D1056" s="112"/>
    </row>
    <row r="1057" spans="4:4" x14ac:dyDescent="0.3">
      <c r="D1057" s="112"/>
    </row>
    <row r="1058" spans="4:4" x14ac:dyDescent="0.3">
      <c r="D1058" s="112"/>
    </row>
    <row r="1059" spans="4:4" x14ac:dyDescent="0.3">
      <c r="D1059" s="112"/>
    </row>
    <row r="1060" spans="4:4" x14ac:dyDescent="0.3">
      <c r="D1060" s="112"/>
    </row>
    <row r="1061" spans="4:4" x14ac:dyDescent="0.3">
      <c r="D1061" s="112"/>
    </row>
    <row r="1062" spans="4:4" x14ac:dyDescent="0.3">
      <c r="D1062" s="112"/>
    </row>
    <row r="1063" spans="4:4" x14ac:dyDescent="0.3">
      <c r="D1063" s="112"/>
    </row>
    <row r="1064" spans="4:4" x14ac:dyDescent="0.3">
      <c r="D1064" s="112"/>
    </row>
    <row r="1065" spans="4:4" x14ac:dyDescent="0.3">
      <c r="D1065" s="112"/>
    </row>
    <row r="1066" spans="4:4" x14ac:dyDescent="0.3">
      <c r="D1066" s="112"/>
    </row>
    <row r="1067" spans="4:4" x14ac:dyDescent="0.3">
      <c r="D1067" s="112"/>
    </row>
    <row r="1068" spans="4:4" x14ac:dyDescent="0.3">
      <c r="D1068" s="112"/>
    </row>
    <row r="1069" spans="4:4" x14ac:dyDescent="0.3">
      <c r="D1069" s="112"/>
    </row>
    <row r="1070" spans="4:4" x14ac:dyDescent="0.3">
      <c r="D1070" s="112"/>
    </row>
    <row r="1071" spans="4:4" x14ac:dyDescent="0.3">
      <c r="D1071" s="112"/>
    </row>
    <row r="1072" spans="4:4" x14ac:dyDescent="0.3">
      <c r="D1072" s="112"/>
    </row>
    <row r="1073" spans="4:4" x14ac:dyDescent="0.3">
      <c r="D1073" s="112"/>
    </row>
    <row r="1074" spans="4:4" x14ac:dyDescent="0.3">
      <c r="D1074" s="112"/>
    </row>
    <row r="1075" spans="4:4" x14ac:dyDescent="0.3">
      <c r="D1075" s="112"/>
    </row>
    <row r="1076" spans="4:4" x14ac:dyDescent="0.3">
      <c r="D1076" s="112"/>
    </row>
    <row r="1077" spans="4:4" x14ac:dyDescent="0.3">
      <c r="D1077" s="112"/>
    </row>
    <row r="1078" spans="4:4" x14ac:dyDescent="0.3">
      <c r="D1078" s="112"/>
    </row>
    <row r="1079" spans="4:4" x14ac:dyDescent="0.3">
      <c r="D1079" s="112"/>
    </row>
    <row r="1080" spans="4:4" x14ac:dyDescent="0.3">
      <c r="D1080" s="112"/>
    </row>
    <row r="1081" spans="4:4" x14ac:dyDescent="0.3">
      <c r="D1081" s="112"/>
    </row>
    <row r="1082" spans="4:4" x14ac:dyDescent="0.3">
      <c r="D1082" s="112"/>
    </row>
    <row r="1083" spans="4:4" x14ac:dyDescent="0.3">
      <c r="D1083" s="112"/>
    </row>
    <row r="1084" spans="4:4" x14ac:dyDescent="0.3">
      <c r="D1084" s="112"/>
    </row>
    <row r="1085" spans="4:4" x14ac:dyDescent="0.3">
      <c r="D1085" s="112"/>
    </row>
    <row r="1086" spans="4:4" x14ac:dyDescent="0.3">
      <c r="D1086" s="112"/>
    </row>
    <row r="1087" spans="4:4" x14ac:dyDescent="0.3">
      <c r="D1087" s="112"/>
    </row>
    <row r="1088" spans="4:4" x14ac:dyDescent="0.3">
      <c r="D1088" s="112"/>
    </row>
    <row r="1089" spans="4:4" x14ac:dyDescent="0.3">
      <c r="D1089" s="112"/>
    </row>
    <row r="1090" spans="4:4" x14ac:dyDescent="0.3">
      <c r="D1090" s="112"/>
    </row>
    <row r="1091" spans="4:4" x14ac:dyDescent="0.3">
      <c r="D1091" s="112"/>
    </row>
    <row r="1092" spans="4:4" x14ac:dyDescent="0.3">
      <c r="D1092" s="112"/>
    </row>
    <row r="1093" spans="4:4" x14ac:dyDescent="0.3">
      <c r="D1093" s="112"/>
    </row>
    <row r="1094" spans="4:4" x14ac:dyDescent="0.3">
      <c r="D1094" s="112"/>
    </row>
    <row r="1095" spans="4:4" x14ac:dyDescent="0.3">
      <c r="D1095" s="112"/>
    </row>
    <row r="1096" spans="4:4" x14ac:dyDescent="0.3">
      <c r="D1096" s="112"/>
    </row>
    <row r="1097" spans="4:4" x14ac:dyDescent="0.3">
      <c r="D1097" s="112"/>
    </row>
    <row r="1098" spans="4:4" x14ac:dyDescent="0.3">
      <c r="D1098" s="112"/>
    </row>
    <row r="1099" spans="4:4" x14ac:dyDescent="0.3">
      <c r="D1099" s="112"/>
    </row>
    <row r="1100" spans="4:4" x14ac:dyDescent="0.3">
      <c r="D1100" s="112"/>
    </row>
    <row r="1101" spans="4:4" x14ac:dyDescent="0.3">
      <c r="D1101" s="112"/>
    </row>
    <row r="1102" spans="4:4" x14ac:dyDescent="0.3">
      <c r="D1102" s="112"/>
    </row>
    <row r="1103" spans="4:4" x14ac:dyDescent="0.3">
      <c r="D1103" s="112"/>
    </row>
    <row r="1104" spans="4:4" x14ac:dyDescent="0.3">
      <c r="D1104" s="112"/>
    </row>
    <row r="1105" spans="4:4" x14ac:dyDescent="0.3">
      <c r="D1105" s="112"/>
    </row>
    <row r="1106" spans="4:4" x14ac:dyDescent="0.3">
      <c r="D1106" s="112"/>
    </row>
    <row r="1107" spans="4:4" x14ac:dyDescent="0.3">
      <c r="D1107" s="112"/>
    </row>
    <row r="1108" spans="4:4" x14ac:dyDescent="0.3">
      <c r="D1108" s="112"/>
    </row>
    <row r="1109" spans="4:4" x14ac:dyDescent="0.3">
      <c r="D1109" s="112"/>
    </row>
    <row r="1110" spans="4:4" x14ac:dyDescent="0.3">
      <c r="D1110" s="112"/>
    </row>
    <row r="1111" spans="4:4" x14ac:dyDescent="0.3">
      <c r="D1111" s="112"/>
    </row>
    <row r="1112" spans="4:4" x14ac:dyDescent="0.3">
      <c r="D1112" s="112"/>
    </row>
    <row r="1113" spans="4:4" x14ac:dyDescent="0.3">
      <c r="D1113" s="112"/>
    </row>
    <row r="1114" spans="4:4" x14ac:dyDescent="0.3">
      <c r="D1114" s="112"/>
    </row>
    <row r="1115" spans="4:4" x14ac:dyDescent="0.3">
      <c r="D1115" s="112"/>
    </row>
    <row r="1116" spans="4:4" x14ac:dyDescent="0.3">
      <c r="D1116" s="112"/>
    </row>
    <row r="1117" spans="4:4" x14ac:dyDescent="0.3">
      <c r="D1117" s="112"/>
    </row>
    <row r="1118" spans="4:4" x14ac:dyDescent="0.3">
      <c r="D1118" s="112"/>
    </row>
    <row r="1119" spans="4:4" x14ac:dyDescent="0.3">
      <c r="D1119" s="112"/>
    </row>
    <row r="1120" spans="4:4" x14ac:dyDescent="0.3">
      <c r="D1120" s="112"/>
    </row>
    <row r="1121" spans="4:4" x14ac:dyDescent="0.3">
      <c r="D1121" s="112"/>
    </row>
    <row r="1122" spans="4:4" x14ac:dyDescent="0.3">
      <c r="D1122" s="112"/>
    </row>
    <row r="1123" spans="4:4" x14ac:dyDescent="0.3">
      <c r="D1123" s="112"/>
    </row>
    <row r="1124" spans="4:4" x14ac:dyDescent="0.3">
      <c r="D1124" s="112"/>
    </row>
    <row r="1125" spans="4:4" x14ac:dyDescent="0.3">
      <c r="D1125" s="112"/>
    </row>
    <row r="1126" spans="4:4" x14ac:dyDescent="0.3">
      <c r="D1126" s="112"/>
    </row>
    <row r="1127" spans="4:4" x14ac:dyDescent="0.3">
      <c r="D1127" s="112"/>
    </row>
    <row r="1128" spans="4:4" x14ac:dyDescent="0.3">
      <c r="D1128" s="112"/>
    </row>
    <row r="1129" spans="4:4" x14ac:dyDescent="0.3">
      <c r="D1129" s="112"/>
    </row>
    <row r="1130" spans="4:4" x14ac:dyDescent="0.3">
      <c r="D1130" s="112"/>
    </row>
    <row r="1131" spans="4:4" x14ac:dyDescent="0.3">
      <c r="D1131" s="112"/>
    </row>
    <row r="1132" spans="4:4" x14ac:dyDescent="0.3">
      <c r="D1132" s="112"/>
    </row>
    <row r="1133" spans="4:4" x14ac:dyDescent="0.3">
      <c r="D1133" s="112"/>
    </row>
    <row r="1134" spans="4:4" x14ac:dyDescent="0.3">
      <c r="D1134" s="112"/>
    </row>
    <row r="1135" spans="4:4" x14ac:dyDescent="0.3">
      <c r="D1135" s="112"/>
    </row>
    <row r="1136" spans="4:4" x14ac:dyDescent="0.3">
      <c r="D1136" s="112"/>
    </row>
    <row r="1137" spans="4:4" x14ac:dyDescent="0.3">
      <c r="D1137" s="112"/>
    </row>
    <row r="1138" spans="4:4" x14ac:dyDescent="0.3">
      <c r="D1138" s="112"/>
    </row>
    <row r="1139" spans="4:4" x14ac:dyDescent="0.3">
      <c r="D1139" s="112"/>
    </row>
    <row r="1140" spans="4:4" x14ac:dyDescent="0.3">
      <c r="D1140" s="112"/>
    </row>
    <row r="1141" spans="4:4" x14ac:dyDescent="0.3">
      <c r="D1141" s="112"/>
    </row>
    <row r="1142" spans="4:4" x14ac:dyDescent="0.3">
      <c r="D1142" s="112"/>
    </row>
    <row r="1143" spans="4:4" x14ac:dyDescent="0.3">
      <c r="D1143" s="112"/>
    </row>
    <row r="1144" spans="4:4" x14ac:dyDescent="0.3">
      <c r="D1144" s="112"/>
    </row>
    <row r="1145" spans="4:4" x14ac:dyDescent="0.3">
      <c r="D1145" s="112"/>
    </row>
    <row r="1146" spans="4:4" x14ac:dyDescent="0.3">
      <c r="D1146" s="112"/>
    </row>
    <row r="1147" spans="4:4" x14ac:dyDescent="0.3">
      <c r="D1147" s="112"/>
    </row>
    <row r="1148" spans="4:4" x14ac:dyDescent="0.3">
      <c r="D1148" s="112"/>
    </row>
    <row r="1149" spans="4:4" x14ac:dyDescent="0.3">
      <c r="D1149" s="112"/>
    </row>
    <row r="1150" spans="4:4" x14ac:dyDescent="0.3">
      <c r="D1150" s="112"/>
    </row>
    <row r="1151" spans="4:4" x14ac:dyDescent="0.3">
      <c r="D1151" s="112"/>
    </row>
    <row r="1152" spans="4:4" x14ac:dyDescent="0.3">
      <c r="D1152" s="112"/>
    </row>
    <row r="1153" spans="4:4" x14ac:dyDescent="0.3">
      <c r="D1153" s="112"/>
    </row>
    <row r="1154" spans="4:4" x14ac:dyDescent="0.3">
      <c r="D1154" s="112"/>
    </row>
    <row r="1155" spans="4:4" x14ac:dyDescent="0.3">
      <c r="D1155" s="112"/>
    </row>
    <row r="1156" spans="4:4" x14ac:dyDescent="0.3">
      <c r="D1156" s="112"/>
    </row>
    <row r="1157" spans="4:4" x14ac:dyDescent="0.3">
      <c r="D1157" s="112"/>
    </row>
    <row r="1158" spans="4:4" x14ac:dyDescent="0.3">
      <c r="D1158" s="112"/>
    </row>
    <row r="1159" spans="4:4" x14ac:dyDescent="0.3">
      <c r="D1159" s="112"/>
    </row>
    <row r="1160" spans="4:4" x14ac:dyDescent="0.3">
      <c r="D1160" s="112"/>
    </row>
    <row r="1161" spans="4:4" x14ac:dyDescent="0.3">
      <c r="D1161" s="112"/>
    </row>
    <row r="1162" spans="4:4" x14ac:dyDescent="0.3">
      <c r="D1162" s="112"/>
    </row>
    <row r="1163" spans="4:4" x14ac:dyDescent="0.3">
      <c r="D1163" s="112"/>
    </row>
    <row r="1164" spans="4:4" x14ac:dyDescent="0.3">
      <c r="D1164" s="112"/>
    </row>
    <row r="1165" spans="4:4" x14ac:dyDescent="0.3">
      <c r="D1165" s="112"/>
    </row>
    <row r="1166" spans="4:4" x14ac:dyDescent="0.3">
      <c r="D1166" s="112"/>
    </row>
    <row r="1167" spans="4:4" x14ac:dyDescent="0.3">
      <c r="D1167" s="112"/>
    </row>
    <row r="1168" spans="4:4" x14ac:dyDescent="0.3">
      <c r="D1168" s="112"/>
    </row>
    <row r="1169" spans="4:4" x14ac:dyDescent="0.3">
      <c r="D1169" s="112"/>
    </row>
    <row r="1170" spans="4:4" x14ac:dyDescent="0.3">
      <c r="D1170" s="112"/>
    </row>
    <row r="1171" spans="4:4" x14ac:dyDescent="0.3">
      <c r="D1171" s="112"/>
    </row>
    <row r="1172" spans="4:4" x14ac:dyDescent="0.3">
      <c r="D1172" s="112"/>
    </row>
    <row r="1173" spans="4:4" x14ac:dyDescent="0.3">
      <c r="D1173" s="112"/>
    </row>
    <row r="1174" spans="4:4" x14ac:dyDescent="0.3">
      <c r="D1174" s="112"/>
    </row>
    <row r="1175" spans="4:4" x14ac:dyDescent="0.3">
      <c r="D1175" s="112"/>
    </row>
    <row r="1176" spans="4:4" x14ac:dyDescent="0.3">
      <c r="D1176" s="112"/>
    </row>
    <row r="1177" spans="4:4" x14ac:dyDescent="0.3">
      <c r="D1177" s="112"/>
    </row>
    <row r="1178" spans="4:4" x14ac:dyDescent="0.3">
      <c r="D1178" s="112"/>
    </row>
    <row r="1179" spans="4:4" x14ac:dyDescent="0.3">
      <c r="D1179" s="112"/>
    </row>
    <row r="1180" spans="4:4" x14ac:dyDescent="0.3">
      <c r="D1180" s="112"/>
    </row>
    <row r="1181" spans="4:4" x14ac:dyDescent="0.3">
      <c r="D1181" s="112"/>
    </row>
    <row r="1182" spans="4:4" x14ac:dyDescent="0.3">
      <c r="D1182" s="112"/>
    </row>
    <row r="1183" spans="4:4" x14ac:dyDescent="0.3">
      <c r="D1183" s="112"/>
    </row>
    <row r="1184" spans="4:4" x14ac:dyDescent="0.3">
      <c r="D1184" s="112"/>
    </row>
    <row r="1185" spans="4:4" x14ac:dyDescent="0.3">
      <c r="D1185" s="112"/>
    </row>
    <row r="1186" spans="4:4" x14ac:dyDescent="0.3">
      <c r="D1186" s="112"/>
    </row>
    <row r="1187" spans="4:4" x14ac:dyDescent="0.3">
      <c r="D1187" s="112"/>
    </row>
    <row r="1188" spans="4:4" x14ac:dyDescent="0.3">
      <c r="D1188" s="112"/>
    </row>
    <row r="1189" spans="4:4" x14ac:dyDescent="0.3">
      <c r="D1189" s="112"/>
    </row>
    <row r="1190" spans="4:4" x14ac:dyDescent="0.3">
      <c r="D1190" s="112"/>
    </row>
    <row r="1191" spans="4:4" x14ac:dyDescent="0.3">
      <c r="D1191" s="112"/>
    </row>
    <row r="1192" spans="4:4" x14ac:dyDescent="0.3">
      <c r="D1192" s="112"/>
    </row>
    <row r="1193" spans="4:4" x14ac:dyDescent="0.3">
      <c r="D1193" s="112"/>
    </row>
    <row r="1194" spans="4:4" x14ac:dyDescent="0.3">
      <c r="D1194" s="112"/>
    </row>
    <row r="1195" spans="4:4" x14ac:dyDescent="0.3">
      <c r="D1195" s="112"/>
    </row>
    <row r="1196" spans="4:4" x14ac:dyDescent="0.3">
      <c r="D1196" s="112"/>
    </row>
    <row r="1197" spans="4:4" x14ac:dyDescent="0.3">
      <c r="D1197" s="112"/>
    </row>
    <row r="1198" spans="4:4" x14ac:dyDescent="0.3">
      <c r="D1198" s="112"/>
    </row>
    <row r="1199" spans="4:4" x14ac:dyDescent="0.3">
      <c r="D1199" s="112"/>
    </row>
    <row r="1200" spans="4:4" x14ac:dyDescent="0.3">
      <c r="D1200" s="112"/>
    </row>
    <row r="1201" spans="4:4" x14ac:dyDescent="0.3">
      <c r="D1201" s="112"/>
    </row>
    <row r="1202" spans="4:4" x14ac:dyDescent="0.3">
      <c r="D1202" s="112"/>
    </row>
    <row r="1203" spans="4:4" x14ac:dyDescent="0.3">
      <c r="D1203" s="112"/>
    </row>
    <row r="1204" spans="4:4" x14ac:dyDescent="0.3">
      <c r="D1204" s="112"/>
    </row>
    <row r="1205" spans="4:4" x14ac:dyDescent="0.3">
      <c r="D1205" s="112"/>
    </row>
    <row r="1206" spans="4:4" x14ac:dyDescent="0.3">
      <c r="D1206" s="112"/>
    </row>
    <row r="1207" spans="4:4" x14ac:dyDescent="0.3">
      <c r="D1207" s="112"/>
    </row>
    <row r="1208" spans="4:4" x14ac:dyDescent="0.3">
      <c r="D1208" s="112"/>
    </row>
    <row r="1209" spans="4:4" x14ac:dyDescent="0.3">
      <c r="D1209" s="112"/>
    </row>
    <row r="1210" spans="4:4" x14ac:dyDescent="0.3">
      <c r="D1210" s="112"/>
    </row>
    <row r="1211" spans="4:4" x14ac:dyDescent="0.3">
      <c r="D1211" s="112"/>
    </row>
    <row r="1212" spans="4:4" x14ac:dyDescent="0.3">
      <c r="D1212" s="112"/>
    </row>
    <row r="1213" spans="4:4" x14ac:dyDescent="0.3">
      <c r="D1213" s="112"/>
    </row>
    <row r="1214" spans="4:4" x14ac:dyDescent="0.3">
      <c r="D1214" s="112"/>
    </row>
    <row r="1215" spans="4:4" x14ac:dyDescent="0.3">
      <c r="D1215" s="112"/>
    </row>
    <row r="1216" spans="4:4" x14ac:dyDescent="0.3">
      <c r="D1216" s="112"/>
    </row>
    <row r="1217" spans="4:4" x14ac:dyDescent="0.3">
      <c r="D1217" s="112"/>
    </row>
    <row r="1218" spans="4:4" x14ac:dyDescent="0.3">
      <c r="D1218" s="112"/>
    </row>
    <row r="1219" spans="4:4" x14ac:dyDescent="0.3">
      <c r="D1219" s="112"/>
    </row>
    <row r="1220" spans="4:4" x14ac:dyDescent="0.3">
      <c r="D1220" s="112"/>
    </row>
    <row r="1221" spans="4:4" x14ac:dyDescent="0.3">
      <c r="D1221" s="112"/>
    </row>
    <row r="1222" spans="4:4" x14ac:dyDescent="0.3">
      <c r="D1222" s="112"/>
    </row>
    <row r="1223" spans="4:4" x14ac:dyDescent="0.3">
      <c r="D1223" s="112"/>
    </row>
    <row r="1224" spans="4:4" x14ac:dyDescent="0.3">
      <c r="D1224" s="112"/>
    </row>
    <row r="1225" spans="4:4" x14ac:dyDescent="0.3">
      <c r="D1225" s="112"/>
    </row>
    <row r="1226" spans="4:4" x14ac:dyDescent="0.3">
      <c r="D1226" s="112"/>
    </row>
    <row r="1227" spans="4:4" x14ac:dyDescent="0.3">
      <c r="D1227" s="112"/>
    </row>
    <row r="1228" spans="4:4" x14ac:dyDescent="0.3">
      <c r="D1228" s="112"/>
    </row>
    <row r="1229" spans="4:4" x14ac:dyDescent="0.3">
      <c r="D1229" s="112"/>
    </row>
    <row r="1230" spans="4:4" x14ac:dyDescent="0.3">
      <c r="D1230" s="112"/>
    </row>
    <row r="1231" spans="4:4" x14ac:dyDescent="0.3">
      <c r="D1231" s="112"/>
    </row>
    <row r="1232" spans="4:4" x14ac:dyDescent="0.3">
      <c r="D1232" s="112"/>
    </row>
    <row r="1233" spans="4:4" x14ac:dyDescent="0.3">
      <c r="D1233" s="112"/>
    </row>
    <row r="1234" spans="4:4" x14ac:dyDescent="0.3">
      <c r="D1234" s="112"/>
    </row>
    <row r="1235" spans="4:4" x14ac:dyDescent="0.3">
      <c r="D1235" s="112"/>
    </row>
    <row r="1236" spans="4:4" x14ac:dyDescent="0.3">
      <c r="D1236" s="112"/>
    </row>
    <row r="1237" spans="4:4" x14ac:dyDescent="0.3">
      <c r="D1237" s="112"/>
    </row>
    <row r="1238" spans="4:4" x14ac:dyDescent="0.3">
      <c r="D1238" s="112"/>
    </row>
    <row r="1239" spans="4:4" x14ac:dyDescent="0.3">
      <c r="D1239" s="112"/>
    </row>
    <row r="1240" spans="4:4" x14ac:dyDescent="0.3">
      <c r="D1240" s="112"/>
    </row>
    <row r="1241" spans="4:4" x14ac:dyDescent="0.3">
      <c r="D1241" s="112"/>
    </row>
    <row r="1242" spans="4:4" x14ac:dyDescent="0.3">
      <c r="D1242" s="112"/>
    </row>
    <row r="1243" spans="4:4" x14ac:dyDescent="0.3">
      <c r="D1243" s="112"/>
    </row>
    <row r="1244" spans="4:4" x14ac:dyDescent="0.3">
      <c r="D1244" s="112"/>
    </row>
    <row r="1245" spans="4:4" x14ac:dyDescent="0.3">
      <c r="D1245" s="112"/>
    </row>
    <row r="1246" spans="4:4" x14ac:dyDescent="0.3">
      <c r="D1246" s="112"/>
    </row>
    <row r="1247" spans="4:4" x14ac:dyDescent="0.3">
      <c r="D1247" s="112"/>
    </row>
    <row r="1248" spans="4:4" x14ac:dyDescent="0.3">
      <c r="D1248" s="112"/>
    </row>
    <row r="1249" spans="4:4" x14ac:dyDescent="0.3">
      <c r="D1249" s="112"/>
    </row>
    <row r="1250" spans="4:4" x14ac:dyDescent="0.3">
      <c r="D1250" s="112"/>
    </row>
    <row r="1251" spans="4:4" x14ac:dyDescent="0.3">
      <c r="D1251" s="112"/>
    </row>
    <row r="1252" spans="4:4" x14ac:dyDescent="0.3">
      <c r="D1252" s="112"/>
    </row>
    <row r="1253" spans="4:4" x14ac:dyDescent="0.3">
      <c r="D1253" s="112"/>
    </row>
    <row r="1254" spans="4:4" x14ac:dyDescent="0.3">
      <c r="D1254" s="112"/>
    </row>
    <row r="1255" spans="4:4" x14ac:dyDescent="0.3">
      <c r="D1255" s="112"/>
    </row>
    <row r="1256" spans="4:4" x14ac:dyDescent="0.3">
      <c r="D1256" s="112"/>
    </row>
    <row r="1257" spans="4:4" x14ac:dyDescent="0.3">
      <c r="D1257" s="112"/>
    </row>
    <row r="1258" spans="4:4" x14ac:dyDescent="0.3">
      <c r="D1258" s="112"/>
    </row>
    <row r="1259" spans="4:4" x14ac:dyDescent="0.3">
      <c r="D1259" s="112"/>
    </row>
    <row r="1260" spans="4:4" x14ac:dyDescent="0.3">
      <c r="D1260" s="112"/>
    </row>
    <row r="1261" spans="4:4" x14ac:dyDescent="0.3">
      <c r="D1261" s="112"/>
    </row>
    <row r="1262" spans="4:4" x14ac:dyDescent="0.3">
      <c r="D1262" s="112"/>
    </row>
    <row r="1263" spans="4:4" x14ac:dyDescent="0.3">
      <c r="D1263" s="112"/>
    </row>
    <row r="1264" spans="4:4" x14ac:dyDescent="0.3">
      <c r="D1264" s="112"/>
    </row>
    <row r="1265" spans="4:4" x14ac:dyDescent="0.3">
      <c r="D1265" s="112"/>
    </row>
    <row r="1266" spans="4:4" x14ac:dyDescent="0.3">
      <c r="D1266" s="112"/>
    </row>
    <row r="1267" spans="4:4" x14ac:dyDescent="0.3">
      <c r="D1267" s="112"/>
    </row>
    <row r="1268" spans="4:4" x14ac:dyDescent="0.3">
      <c r="D1268" s="112"/>
    </row>
    <row r="1269" spans="4:4" x14ac:dyDescent="0.3">
      <c r="D1269" s="112"/>
    </row>
    <row r="1270" spans="4:4" x14ac:dyDescent="0.3">
      <c r="D1270" s="112"/>
    </row>
    <row r="1271" spans="4:4" x14ac:dyDescent="0.3">
      <c r="D1271" s="112"/>
    </row>
    <row r="1272" spans="4:4" x14ac:dyDescent="0.3">
      <c r="D1272" s="112"/>
    </row>
    <row r="1273" spans="4:4" x14ac:dyDescent="0.3">
      <c r="D1273" s="112"/>
    </row>
    <row r="1274" spans="4:4" x14ac:dyDescent="0.3">
      <c r="D1274" s="112"/>
    </row>
    <row r="1275" spans="4:4" x14ac:dyDescent="0.3">
      <c r="D1275" s="112"/>
    </row>
    <row r="1276" spans="4:4" x14ac:dyDescent="0.3">
      <c r="D1276" s="112"/>
    </row>
    <row r="1277" spans="4:4" x14ac:dyDescent="0.3">
      <c r="D1277" s="112"/>
    </row>
    <row r="1278" spans="4:4" x14ac:dyDescent="0.3">
      <c r="D1278" s="112"/>
    </row>
    <row r="1279" spans="4:4" x14ac:dyDescent="0.3">
      <c r="D1279" s="112"/>
    </row>
    <row r="1280" spans="4:4" x14ac:dyDescent="0.3">
      <c r="D1280" s="112"/>
    </row>
    <row r="1281" spans="4:4" x14ac:dyDescent="0.3">
      <c r="D1281" s="112"/>
    </row>
    <row r="1282" spans="4:4" x14ac:dyDescent="0.3">
      <c r="D1282" s="112"/>
    </row>
    <row r="1283" spans="4:4" x14ac:dyDescent="0.3">
      <c r="D1283" s="112"/>
    </row>
    <row r="1284" spans="4:4" x14ac:dyDescent="0.3">
      <c r="D1284" s="112"/>
    </row>
    <row r="1285" spans="4:4" x14ac:dyDescent="0.3">
      <c r="D1285" s="112"/>
    </row>
    <row r="1286" spans="4:4" x14ac:dyDescent="0.3">
      <c r="D1286" s="112"/>
    </row>
    <row r="1287" spans="4:4" x14ac:dyDescent="0.3">
      <c r="D1287" s="112"/>
    </row>
    <row r="1288" spans="4:4" x14ac:dyDescent="0.3">
      <c r="D1288" s="112"/>
    </row>
    <row r="1289" spans="4:4" x14ac:dyDescent="0.3">
      <c r="D1289" s="112"/>
    </row>
    <row r="1290" spans="4:4" x14ac:dyDescent="0.3">
      <c r="D1290" s="112"/>
    </row>
    <row r="1291" spans="4:4" x14ac:dyDescent="0.3">
      <c r="D1291" s="112"/>
    </row>
    <row r="1292" spans="4:4" x14ac:dyDescent="0.3">
      <c r="D1292" s="112"/>
    </row>
    <row r="1293" spans="4:4" x14ac:dyDescent="0.3">
      <c r="D1293" s="112"/>
    </row>
    <row r="1294" spans="4:4" x14ac:dyDescent="0.3">
      <c r="D1294" s="112"/>
    </row>
    <row r="1295" spans="4:4" x14ac:dyDescent="0.3">
      <c r="D1295" s="112"/>
    </row>
    <row r="1296" spans="4:4" x14ac:dyDescent="0.3">
      <c r="D1296" s="112"/>
    </row>
    <row r="1297" spans="4:4" x14ac:dyDescent="0.3">
      <c r="D1297" s="112"/>
    </row>
    <row r="1298" spans="4:4" x14ac:dyDescent="0.3">
      <c r="D1298" s="112"/>
    </row>
    <row r="1299" spans="4:4" x14ac:dyDescent="0.3">
      <c r="D1299" s="112"/>
    </row>
    <row r="1300" spans="4:4" x14ac:dyDescent="0.3">
      <c r="D1300" s="112"/>
    </row>
    <row r="1301" spans="4:4" x14ac:dyDescent="0.3">
      <c r="D1301" s="112"/>
    </row>
    <row r="1302" spans="4:4" x14ac:dyDescent="0.3">
      <c r="D1302" s="112"/>
    </row>
    <row r="1303" spans="4:4" x14ac:dyDescent="0.3">
      <c r="D1303" s="112"/>
    </row>
    <row r="1304" spans="4:4" x14ac:dyDescent="0.3">
      <c r="D1304" s="112"/>
    </row>
    <row r="1305" spans="4:4" x14ac:dyDescent="0.3">
      <c r="D1305" s="112"/>
    </row>
    <row r="1306" spans="4:4" x14ac:dyDescent="0.3">
      <c r="D1306" s="112"/>
    </row>
    <row r="1307" spans="4:4" x14ac:dyDescent="0.3">
      <c r="D1307" s="112"/>
    </row>
    <row r="1308" spans="4:4" x14ac:dyDescent="0.3">
      <c r="D1308" s="112"/>
    </row>
    <row r="1309" spans="4:4" x14ac:dyDescent="0.3">
      <c r="D1309" s="112"/>
    </row>
    <row r="1310" spans="4:4" x14ac:dyDescent="0.3">
      <c r="D1310" s="112"/>
    </row>
    <row r="1311" spans="4:4" x14ac:dyDescent="0.3">
      <c r="D1311" s="112"/>
    </row>
    <row r="1312" spans="4:4" x14ac:dyDescent="0.3">
      <c r="D1312" s="112"/>
    </row>
    <row r="1313" spans="4:4" x14ac:dyDescent="0.3">
      <c r="D1313" s="112"/>
    </row>
    <row r="1314" spans="4:4" x14ac:dyDescent="0.3">
      <c r="D1314" s="112"/>
    </row>
    <row r="1315" spans="4:4" x14ac:dyDescent="0.3">
      <c r="D1315" s="112"/>
    </row>
    <row r="1316" spans="4:4" x14ac:dyDescent="0.3">
      <c r="D1316" s="112"/>
    </row>
    <row r="1317" spans="4:4" x14ac:dyDescent="0.3">
      <c r="D1317" s="112"/>
    </row>
    <row r="1318" spans="4:4" x14ac:dyDescent="0.3">
      <c r="D1318" s="112"/>
    </row>
    <row r="1319" spans="4:4" x14ac:dyDescent="0.3">
      <c r="D1319" s="112"/>
    </row>
    <row r="1320" spans="4:4" x14ac:dyDescent="0.3">
      <c r="D1320" s="112"/>
    </row>
    <row r="1321" spans="4:4" x14ac:dyDescent="0.3">
      <c r="D1321" s="112"/>
    </row>
    <row r="1322" spans="4:4" x14ac:dyDescent="0.3">
      <c r="D1322" s="112"/>
    </row>
    <row r="1323" spans="4:4" x14ac:dyDescent="0.3">
      <c r="D1323" s="112"/>
    </row>
    <row r="1324" spans="4:4" x14ac:dyDescent="0.3">
      <c r="D1324" s="112"/>
    </row>
    <row r="1325" spans="4:4" x14ac:dyDescent="0.3">
      <c r="D1325" s="112"/>
    </row>
    <row r="1326" spans="4:4" x14ac:dyDescent="0.3">
      <c r="D1326" s="112"/>
    </row>
    <row r="1327" spans="4:4" x14ac:dyDescent="0.3">
      <c r="D1327" s="112"/>
    </row>
    <row r="1328" spans="4:4" x14ac:dyDescent="0.3">
      <c r="D1328" s="112"/>
    </row>
    <row r="1329" spans="4:4" x14ac:dyDescent="0.3">
      <c r="D1329" s="112"/>
    </row>
    <row r="1330" spans="4:4" x14ac:dyDescent="0.3">
      <c r="D1330" s="112"/>
    </row>
    <row r="1331" spans="4:4" x14ac:dyDescent="0.3">
      <c r="D1331" s="112"/>
    </row>
    <row r="1332" spans="4:4" x14ac:dyDescent="0.3">
      <c r="D1332" s="112"/>
    </row>
    <row r="1333" spans="4:4" x14ac:dyDescent="0.3">
      <c r="D1333" s="112"/>
    </row>
    <row r="1334" spans="4:4" x14ac:dyDescent="0.3">
      <c r="D1334" s="112"/>
    </row>
    <row r="1335" spans="4:4" x14ac:dyDescent="0.3">
      <c r="D1335" s="112"/>
    </row>
    <row r="1336" spans="4:4" x14ac:dyDescent="0.3">
      <c r="D1336" s="112"/>
    </row>
    <row r="1337" spans="4:4" x14ac:dyDescent="0.3">
      <c r="D1337" s="112"/>
    </row>
    <row r="1338" spans="4:4" x14ac:dyDescent="0.3">
      <c r="D1338" s="112"/>
    </row>
    <row r="1339" spans="4:4" x14ac:dyDescent="0.3">
      <c r="D1339" s="112"/>
    </row>
    <row r="1340" spans="4:4" x14ac:dyDescent="0.3">
      <c r="D1340" s="112"/>
    </row>
    <row r="1341" spans="4:4" x14ac:dyDescent="0.3">
      <c r="D1341" s="112"/>
    </row>
    <row r="1342" spans="4:4" x14ac:dyDescent="0.3">
      <c r="D1342" s="112"/>
    </row>
    <row r="1343" spans="4:4" x14ac:dyDescent="0.3">
      <c r="D1343" s="112"/>
    </row>
    <row r="1344" spans="4:4" x14ac:dyDescent="0.3">
      <c r="D1344" s="112"/>
    </row>
    <row r="1345" spans="4:4" x14ac:dyDescent="0.3">
      <c r="D1345" s="112"/>
    </row>
    <row r="1346" spans="4:4" x14ac:dyDescent="0.3">
      <c r="D1346" s="112"/>
    </row>
    <row r="1347" spans="4:4" x14ac:dyDescent="0.3">
      <c r="D1347" s="112"/>
    </row>
    <row r="1348" spans="4:4" x14ac:dyDescent="0.3">
      <c r="D1348" s="112"/>
    </row>
    <row r="1349" spans="4:4" x14ac:dyDescent="0.3">
      <c r="D1349" s="112"/>
    </row>
    <row r="1350" spans="4:4" x14ac:dyDescent="0.3">
      <c r="D1350" s="112"/>
    </row>
    <row r="1351" spans="4:4" x14ac:dyDescent="0.3">
      <c r="D1351" s="112"/>
    </row>
    <row r="1352" spans="4:4" x14ac:dyDescent="0.3">
      <c r="D1352" s="112"/>
    </row>
    <row r="1353" spans="4:4" x14ac:dyDescent="0.3">
      <c r="D1353" s="112"/>
    </row>
    <row r="1354" spans="4:4" x14ac:dyDescent="0.3">
      <c r="D1354" s="112"/>
    </row>
    <row r="1355" spans="4:4" x14ac:dyDescent="0.3">
      <c r="D1355" s="112"/>
    </row>
    <row r="1356" spans="4:4" x14ac:dyDescent="0.3">
      <c r="D1356" s="112"/>
    </row>
    <row r="1357" spans="4:4" x14ac:dyDescent="0.3">
      <c r="D1357" s="112"/>
    </row>
    <row r="1358" spans="4:4" x14ac:dyDescent="0.3">
      <c r="D1358" s="112"/>
    </row>
    <row r="1359" spans="4:4" x14ac:dyDescent="0.3">
      <c r="D1359" s="112"/>
    </row>
    <row r="1360" spans="4:4" x14ac:dyDescent="0.3">
      <c r="D1360" s="112"/>
    </row>
    <row r="1361" spans="4:4" x14ac:dyDescent="0.3">
      <c r="D1361" s="112"/>
    </row>
    <row r="1362" spans="4:4" x14ac:dyDescent="0.3">
      <c r="D1362" s="112"/>
    </row>
    <row r="1363" spans="4:4" x14ac:dyDescent="0.3">
      <c r="D1363" s="112"/>
    </row>
    <row r="1364" spans="4:4" x14ac:dyDescent="0.3">
      <c r="D1364" s="112"/>
    </row>
    <row r="1365" spans="4:4" x14ac:dyDescent="0.3">
      <c r="D1365" s="112"/>
    </row>
    <row r="1366" spans="4:4" x14ac:dyDescent="0.3">
      <c r="D1366" s="112"/>
    </row>
    <row r="1367" spans="4:4" x14ac:dyDescent="0.3">
      <c r="D1367" s="112"/>
    </row>
    <row r="1368" spans="4:4" x14ac:dyDescent="0.3">
      <c r="D1368" s="112"/>
    </row>
    <row r="1369" spans="4:4" x14ac:dyDescent="0.3">
      <c r="D1369" s="112"/>
    </row>
    <row r="1370" spans="4:4" x14ac:dyDescent="0.3">
      <c r="D1370" s="112"/>
    </row>
    <row r="1371" spans="4:4" x14ac:dyDescent="0.3">
      <c r="D1371" s="112"/>
    </row>
    <row r="1372" spans="4:4" x14ac:dyDescent="0.3">
      <c r="D1372" s="112"/>
    </row>
    <row r="1373" spans="4:4" x14ac:dyDescent="0.3">
      <c r="D1373" s="112"/>
    </row>
    <row r="1374" spans="4:4" x14ac:dyDescent="0.3">
      <c r="D1374" s="112"/>
    </row>
    <row r="1375" spans="4:4" x14ac:dyDescent="0.3">
      <c r="D1375" s="112"/>
    </row>
    <row r="1376" spans="4:4" x14ac:dyDescent="0.3">
      <c r="D1376" s="112"/>
    </row>
    <row r="1377" spans="4:4" x14ac:dyDescent="0.3">
      <c r="D1377" s="112"/>
    </row>
    <row r="1378" spans="4:4" x14ac:dyDescent="0.3">
      <c r="D1378" s="112"/>
    </row>
    <row r="1379" spans="4:4" x14ac:dyDescent="0.3">
      <c r="D1379" s="112"/>
    </row>
    <row r="1380" spans="4:4" x14ac:dyDescent="0.3">
      <c r="D1380" s="112"/>
    </row>
    <row r="1381" spans="4:4" x14ac:dyDescent="0.3">
      <c r="D1381" s="112"/>
    </row>
    <row r="1382" spans="4:4" x14ac:dyDescent="0.3">
      <c r="D1382" s="112"/>
    </row>
    <row r="1383" spans="4:4" x14ac:dyDescent="0.3">
      <c r="D1383" s="112"/>
    </row>
    <row r="1384" spans="4:4" x14ac:dyDescent="0.3">
      <c r="D1384" s="112"/>
    </row>
    <row r="1385" spans="4:4" x14ac:dyDescent="0.3">
      <c r="D1385" s="112"/>
    </row>
    <row r="1386" spans="4:4" x14ac:dyDescent="0.3">
      <c r="D1386" s="112"/>
    </row>
    <row r="1387" spans="4:4" x14ac:dyDescent="0.3">
      <c r="D1387" s="112"/>
    </row>
    <row r="1388" spans="4:4" x14ac:dyDescent="0.3">
      <c r="D1388" s="112"/>
    </row>
    <row r="1389" spans="4:4" x14ac:dyDescent="0.3">
      <c r="D1389" s="112"/>
    </row>
    <row r="1390" spans="4:4" x14ac:dyDescent="0.3">
      <c r="D1390" s="112"/>
    </row>
    <row r="1391" spans="4:4" x14ac:dyDescent="0.3">
      <c r="D1391" s="112"/>
    </row>
    <row r="1392" spans="4:4" x14ac:dyDescent="0.3">
      <c r="D1392" s="112"/>
    </row>
    <row r="1393" spans="4:4" x14ac:dyDescent="0.3">
      <c r="D1393" s="112"/>
    </row>
    <row r="1394" spans="4:4" x14ac:dyDescent="0.3">
      <c r="D1394" s="112"/>
    </row>
    <row r="1395" spans="4:4" x14ac:dyDescent="0.3">
      <c r="D1395" s="112"/>
    </row>
    <row r="1396" spans="4:4" x14ac:dyDescent="0.3">
      <c r="D1396" s="112"/>
    </row>
    <row r="1397" spans="4:4" x14ac:dyDescent="0.3">
      <c r="D1397" s="112"/>
    </row>
    <row r="1398" spans="4:4" x14ac:dyDescent="0.3">
      <c r="D1398" s="112"/>
    </row>
    <row r="1399" spans="4:4" x14ac:dyDescent="0.3">
      <c r="D1399" s="112"/>
    </row>
    <row r="1400" spans="4:4" x14ac:dyDescent="0.3">
      <c r="D1400" s="112"/>
    </row>
    <row r="1401" spans="4:4" x14ac:dyDescent="0.3">
      <c r="D1401" s="112"/>
    </row>
    <row r="1402" spans="4:4" x14ac:dyDescent="0.3">
      <c r="D1402" s="112"/>
    </row>
    <row r="1403" spans="4:4" x14ac:dyDescent="0.3">
      <c r="D1403" s="112"/>
    </row>
    <row r="1404" spans="4:4" x14ac:dyDescent="0.3">
      <c r="D1404" s="112"/>
    </row>
    <row r="1405" spans="4:4" x14ac:dyDescent="0.3">
      <c r="D1405" s="112"/>
    </row>
    <row r="1406" spans="4:4" x14ac:dyDescent="0.3">
      <c r="D1406" s="112"/>
    </row>
    <row r="1407" spans="4:4" x14ac:dyDescent="0.3">
      <c r="D1407" s="112"/>
    </row>
    <row r="1408" spans="4:4" x14ac:dyDescent="0.3">
      <c r="D1408" s="112"/>
    </row>
    <row r="1409" spans="4:4" x14ac:dyDescent="0.3">
      <c r="D1409" s="112"/>
    </row>
    <row r="1410" spans="4:4" x14ac:dyDescent="0.3">
      <c r="D1410" s="112"/>
    </row>
    <row r="1411" spans="4:4" x14ac:dyDescent="0.3">
      <c r="D1411" s="112"/>
    </row>
    <row r="1412" spans="4:4" x14ac:dyDescent="0.3">
      <c r="D1412" s="112"/>
    </row>
    <row r="1413" spans="4:4" x14ac:dyDescent="0.3">
      <c r="D1413" s="112"/>
    </row>
    <row r="1414" spans="4:4" x14ac:dyDescent="0.3">
      <c r="D1414" s="112"/>
    </row>
    <row r="1415" spans="4:4" x14ac:dyDescent="0.3">
      <c r="D1415" s="112"/>
    </row>
    <row r="1416" spans="4:4" x14ac:dyDescent="0.3">
      <c r="D1416" s="112"/>
    </row>
    <row r="1417" spans="4:4" x14ac:dyDescent="0.3">
      <c r="D1417" s="112"/>
    </row>
    <row r="1418" spans="4:4" x14ac:dyDescent="0.3">
      <c r="D1418" s="112"/>
    </row>
    <row r="1419" spans="4:4" x14ac:dyDescent="0.3">
      <c r="D1419" s="112"/>
    </row>
    <row r="1420" spans="4:4" x14ac:dyDescent="0.3">
      <c r="D1420" s="112"/>
    </row>
    <row r="1421" spans="4:4" x14ac:dyDescent="0.3">
      <c r="D1421" s="112"/>
    </row>
    <row r="1422" spans="4:4" x14ac:dyDescent="0.3">
      <c r="D1422" s="112"/>
    </row>
    <row r="1423" spans="4:4" x14ac:dyDescent="0.3">
      <c r="D1423" s="112"/>
    </row>
    <row r="1424" spans="4:4" x14ac:dyDescent="0.3">
      <c r="D1424" s="112"/>
    </row>
    <row r="1425" spans="4:4" x14ac:dyDescent="0.3">
      <c r="D1425" s="112"/>
    </row>
    <row r="1426" spans="4:4" x14ac:dyDescent="0.3">
      <c r="D1426" s="112"/>
    </row>
    <row r="1427" spans="4:4" x14ac:dyDescent="0.3">
      <c r="D1427" s="112"/>
    </row>
    <row r="1428" spans="4:4" x14ac:dyDescent="0.3">
      <c r="D1428" s="112"/>
    </row>
    <row r="1429" spans="4:4" x14ac:dyDescent="0.3">
      <c r="D1429" s="112"/>
    </row>
    <row r="1430" spans="4:4" x14ac:dyDescent="0.3">
      <c r="D1430" s="112"/>
    </row>
    <row r="1431" spans="4:4" x14ac:dyDescent="0.3">
      <c r="D1431" s="112"/>
    </row>
    <row r="1432" spans="4:4" x14ac:dyDescent="0.3">
      <c r="D1432" s="112"/>
    </row>
    <row r="1433" spans="4:4" x14ac:dyDescent="0.3">
      <c r="D1433" s="112"/>
    </row>
    <row r="1434" spans="4:4" x14ac:dyDescent="0.3">
      <c r="D1434" s="112"/>
    </row>
    <row r="1435" spans="4:4" x14ac:dyDescent="0.3">
      <c r="D1435" s="112"/>
    </row>
    <row r="1436" spans="4:4" x14ac:dyDescent="0.3">
      <c r="D1436" s="112"/>
    </row>
    <row r="1437" spans="4:4" x14ac:dyDescent="0.3">
      <c r="D1437" s="112"/>
    </row>
    <row r="1438" spans="4:4" x14ac:dyDescent="0.3">
      <c r="D1438" s="112"/>
    </row>
    <row r="1439" spans="4:4" x14ac:dyDescent="0.3">
      <c r="D1439" s="112"/>
    </row>
    <row r="1440" spans="4:4" x14ac:dyDescent="0.3">
      <c r="D1440" s="112"/>
    </row>
    <row r="1441" spans="4:4" x14ac:dyDescent="0.3">
      <c r="D1441" s="112"/>
    </row>
    <row r="1442" spans="4:4" x14ac:dyDescent="0.3">
      <c r="D1442" s="112"/>
    </row>
    <row r="1443" spans="4:4" x14ac:dyDescent="0.3">
      <c r="D1443" s="112"/>
    </row>
    <row r="1444" spans="4:4" x14ac:dyDescent="0.3">
      <c r="D1444" s="112"/>
    </row>
    <row r="1445" spans="4:4" x14ac:dyDescent="0.3">
      <c r="D1445" s="112"/>
    </row>
    <row r="1446" spans="4:4" x14ac:dyDescent="0.3">
      <c r="D1446" s="112"/>
    </row>
    <row r="1447" spans="4:4" x14ac:dyDescent="0.3">
      <c r="D1447" s="112"/>
    </row>
    <row r="1448" spans="4:4" x14ac:dyDescent="0.3">
      <c r="D1448" s="112"/>
    </row>
    <row r="1449" spans="4:4" x14ac:dyDescent="0.3">
      <c r="D1449" s="112"/>
    </row>
    <row r="1450" spans="4:4" x14ac:dyDescent="0.3">
      <c r="D1450" s="112"/>
    </row>
    <row r="1451" spans="4:4" x14ac:dyDescent="0.3">
      <c r="D1451" s="112"/>
    </row>
    <row r="1452" spans="4:4" x14ac:dyDescent="0.3">
      <c r="D1452" s="112"/>
    </row>
    <row r="1453" spans="4:4" x14ac:dyDescent="0.3">
      <c r="D1453" s="112"/>
    </row>
    <row r="1454" spans="4:4" x14ac:dyDescent="0.3">
      <c r="D1454" s="112"/>
    </row>
    <row r="1455" spans="4:4" x14ac:dyDescent="0.3">
      <c r="D1455" s="112"/>
    </row>
    <row r="1456" spans="4:4" x14ac:dyDescent="0.3">
      <c r="D1456" s="112"/>
    </row>
    <row r="1457" spans="4:4" x14ac:dyDescent="0.3">
      <c r="D1457" s="112"/>
    </row>
    <row r="1458" spans="4:4" x14ac:dyDescent="0.3">
      <c r="D1458" s="112"/>
    </row>
    <row r="1459" spans="4:4" x14ac:dyDescent="0.3">
      <c r="D1459" s="112"/>
    </row>
    <row r="1460" spans="4:4" x14ac:dyDescent="0.3">
      <c r="D1460" s="112"/>
    </row>
    <row r="1461" spans="4:4" x14ac:dyDescent="0.3">
      <c r="D1461" s="112"/>
    </row>
    <row r="1462" spans="4:4" x14ac:dyDescent="0.3">
      <c r="D1462" s="112"/>
    </row>
    <row r="1463" spans="4:4" x14ac:dyDescent="0.3">
      <c r="D1463" s="112"/>
    </row>
    <row r="1464" spans="4:4" x14ac:dyDescent="0.3">
      <c r="D1464" s="112"/>
    </row>
    <row r="1465" spans="4:4" x14ac:dyDescent="0.3">
      <c r="D1465" s="112"/>
    </row>
    <row r="1466" spans="4:4" x14ac:dyDescent="0.3">
      <c r="D1466" s="112"/>
    </row>
    <row r="1467" spans="4:4" x14ac:dyDescent="0.3">
      <c r="D1467" s="112"/>
    </row>
    <row r="1468" spans="4:4" x14ac:dyDescent="0.3">
      <c r="D1468" s="112"/>
    </row>
    <row r="1469" spans="4:4" x14ac:dyDescent="0.3">
      <c r="D1469" s="112"/>
    </row>
    <row r="1470" spans="4:4" x14ac:dyDescent="0.3">
      <c r="D1470" s="112"/>
    </row>
    <row r="1471" spans="4:4" x14ac:dyDescent="0.3">
      <c r="D1471" s="112"/>
    </row>
    <row r="1472" spans="4:4" x14ac:dyDescent="0.3">
      <c r="D1472" s="112"/>
    </row>
    <row r="1473" spans="4:4" x14ac:dyDescent="0.3">
      <c r="D1473" s="112"/>
    </row>
    <row r="1474" spans="4:4" x14ac:dyDescent="0.3">
      <c r="D1474" s="112"/>
    </row>
    <row r="1475" spans="4:4" x14ac:dyDescent="0.3">
      <c r="D1475" s="112"/>
    </row>
    <row r="1476" spans="4:4" x14ac:dyDescent="0.3">
      <c r="D1476" s="112"/>
    </row>
    <row r="1477" spans="4:4" x14ac:dyDescent="0.3">
      <c r="D1477" s="112"/>
    </row>
  </sheetData>
  <mergeCells count="2">
    <mergeCell ref="C469:H469"/>
    <mergeCell ref="C477:H4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84"/>
  <sheetViews>
    <sheetView showGridLines="0" tabSelected="1" workbookViewId="0">
      <selection activeCell="H10" sqref="H10"/>
    </sheetView>
  </sheetViews>
  <sheetFormatPr defaultRowHeight="14.4" x14ac:dyDescent="0.3"/>
  <cols>
    <col min="1" max="1" width="7.109375" customWidth="1"/>
    <col min="2" max="2" width="8.109375" customWidth="1"/>
    <col min="3" max="3" width="7.109375" style="145" bestFit="1" customWidth="1"/>
    <col min="4" max="4" width="8.5546875" customWidth="1"/>
    <col min="5" max="5" width="10.33203125" customWidth="1"/>
    <col min="6" max="6" width="16.33203125" customWidth="1"/>
    <col min="7" max="7" width="18.109375" customWidth="1"/>
    <col min="8" max="8" width="8.5546875" bestFit="1" customWidth="1"/>
    <col min="9" max="9" width="9.77734375" customWidth="1"/>
    <col min="10" max="10" width="9" customWidth="1"/>
    <col min="11" max="11" width="6.44140625" customWidth="1"/>
    <col min="12" max="12" width="14.6640625" style="8" customWidth="1"/>
    <col min="13" max="13" width="10.33203125" bestFit="1" customWidth="1"/>
    <col min="14" max="14" width="17" customWidth="1"/>
    <col min="15" max="15" width="24.5546875" customWidth="1"/>
    <col min="16" max="16" width="7" customWidth="1"/>
    <col min="19" max="19" width="11.5546875" customWidth="1"/>
    <col min="20" max="20" width="1.6640625" customWidth="1"/>
  </cols>
  <sheetData>
    <row r="1" spans="1:21" s="6" customFormat="1" ht="18" x14ac:dyDescent="0.35">
      <c r="A1" s="6" t="s">
        <v>431</v>
      </c>
      <c r="C1" s="37"/>
      <c r="E1" s="92"/>
      <c r="L1" s="37"/>
    </row>
    <row r="3" spans="1:21" x14ac:dyDescent="0.3">
      <c r="B3" s="1" t="s">
        <v>427</v>
      </c>
    </row>
    <row r="4" spans="1:21" ht="15" customHeight="1" x14ac:dyDescent="0.3">
      <c r="B4" s="169" t="s">
        <v>278</v>
      </c>
      <c r="C4" s="170"/>
      <c r="D4" s="170"/>
      <c r="E4" s="170"/>
      <c r="F4" s="170"/>
      <c r="G4" s="171"/>
      <c r="I4" s="1" t="s">
        <v>428</v>
      </c>
      <c r="L4"/>
    </row>
    <row r="5" spans="1:21" ht="15" customHeight="1" x14ac:dyDescent="0.3">
      <c r="A5" s="168" t="s">
        <v>384</v>
      </c>
      <c r="B5" s="172" t="s">
        <v>383</v>
      </c>
      <c r="C5" s="173"/>
      <c r="D5" s="173"/>
      <c r="E5" s="173"/>
      <c r="F5" s="173"/>
      <c r="G5" s="174"/>
      <c r="I5" s="166" t="s">
        <v>410</v>
      </c>
      <c r="J5" s="166"/>
      <c r="K5" s="166"/>
      <c r="L5" s="167" t="s">
        <v>411</v>
      </c>
      <c r="M5" s="167"/>
      <c r="N5" s="167"/>
      <c r="O5" s="167"/>
      <c r="P5" s="167"/>
    </row>
    <row r="6" spans="1:21" ht="15" customHeight="1" x14ac:dyDescent="0.3">
      <c r="A6" s="168"/>
      <c r="B6" s="138">
        <f>'Input page'!C470</f>
        <v>0.33567196549031508</v>
      </c>
      <c r="C6" s="38">
        <f>'Input page'!D470</f>
        <v>212.49069249999999</v>
      </c>
      <c r="D6" s="38">
        <f>'Input page'!E470</f>
        <v>224.99014499999998</v>
      </c>
      <c r="E6" s="38">
        <f>'Input page'!F470</f>
        <v>249.98904999999999</v>
      </c>
      <c r="F6" s="38">
        <f>'Input page'!G470</f>
        <v>262.48850249999998</v>
      </c>
      <c r="G6" s="38">
        <f>'Input page'!H470</f>
        <v>274.987955</v>
      </c>
      <c r="I6" s="175" t="s">
        <v>383</v>
      </c>
      <c r="J6" s="175"/>
      <c r="K6" s="175"/>
      <c r="L6" s="175" t="s">
        <v>426</v>
      </c>
      <c r="M6" s="175"/>
      <c r="N6" s="175"/>
      <c r="O6" s="175"/>
      <c r="P6" s="175"/>
    </row>
    <row r="7" spans="1:21" x14ac:dyDescent="0.3">
      <c r="A7" s="168"/>
      <c r="B7" s="139">
        <f>'Input page'!C471</f>
        <v>425</v>
      </c>
      <c r="C7" s="47">
        <f>'Input page'!D471</f>
        <v>0.26397654364717504</v>
      </c>
      <c r="D7" s="47">
        <f>'Input page'!E471</f>
        <v>0.2308014046117941</v>
      </c>
      <c r="E7" s="47">
        <f>'Input page'!F471</f>
        <v>0.16067897823784993</v>
      </c>
      <c r="F7" s="47">
        <f>'Input page'!G471</f>
        <v>0.12312944333872711</v>
      </c>
      <c r="G7" s="144">
        <f>'Input page'!H471</f>
        <v>8.3338873896915411E-2</v>
      </c>
      <c r="I7" s="181" t="s">
        <v>399</v>
      </c>
      <c r="J7" s="181"/>
      <c r="K7" s="181"/>
      <c r="L7" s="180" t="s">
        <v>409</v>
      </c>
      <c r="M7" s="180"/>
      <c r="N7" s="180"/>
      <c r="O7" s="180"/>
      <c r="P7" s="180"/>
    </row>
    <row r="8" spans="1:21" x14ac:dyDescent="0.3">
      <c r="A8" s="168"/>
      <c r="B8" s="139">
        <f>'Input page'!C472</f>
        <v>450</v>
      </c>
      <c r="C8" s="47">
        <f>'Input page'!D472</f>
        <v>0.31992534392127392</v>
      </c>
      <c r="D8" s="47">
        <f>'Input page'!E472</f>
        <v>0.28837637875085109</v>
      </c>
      <c r="E8" s="47">
        <f>'Input page'!F472</f>
        <v>0.22257273815818079</v>
      </c>
      <c r="F8" s="47">
        <f>'Input page'!G472</f>
        <v>0.18794411498889319</v>
      </c>
      <c r="G8" s="47">
        <f>'Input page'!H472</f>
        <v>0.1518197769388181</v>
      </c>
      <c r="I8" s="181"/>
      <c r="J8" s="181"/>
      <c r="K8" s="181"/>
      <c r="L8" s="180"/>
      <c r="M8" s="180"/>
      <c r="N8" s="180"/>
      <c r="O8" s="180"/>
      <c r="P8" s="180"/>
    </row>
    <row r="9" spans="1:21" x14ac:dyDescent="0.3">
      <c r="A9" s="168"/>
      <c r="B9" s="139">
        <f>'Input page'!C473</f>
        <v>500</v>
      </c>
      <c r="C9" s="47">
        <f>'Input page'!D473</f>
        <v>0.42546255280581224</v>
      </c>
      <c r="D9" s="47">
        <f>'Input page'!E473</f>
        <v>0.39604453575418086</v>
      </c>
      <c r="E9" s="47">
        <f>'Input page'!F473</f>
        <v>0.33567196549031508</v>
      </c>
      <c r="F9" s="47">
        <f>'Input page'!G473</f>
        <v>0.30454893866768273</v>
      </c>
      <c r="G9" s="47">
        <f>'Input page'!H473</f>
        <v>0.27265604377230046</v>
      </c>
      <c r="I9" s="177" t="s">
        <v>400</v>
      </c>
      <c r="J9" s="178"/>
      <c r="K9" s="179"/>
      <c r="L9" s="176" t="s">
        <v>401</v>
      </c>
      <c r="M9" s="176"/>
      <c r="N9" s="176"/>
      <c r="O9" s="176"/>
      <c r="P9" s="176"/>
    </row>
    <row r="10" spans="1:21" x14ac:dyDescent="0.3">
      <c r="A10" s="168"/>
      <c r="B10" s="139">
        <f>'Input page'!C474</f>
        <v>525</v>
      </c>
      <c r="C10" s="47">
        <f>'Input page'!D474</f>
        <v>0.47599346073767634</v>
      </c>
      <c r="D10" s="47">
        <f>'Input page'!E474</f>
        <v>0.44729701043411896</v>
      </c>
      <c r="E10" s="47">
        <f>'Input page'!F474</f>
        <v>0.38870271562422731</v>
      </c>
      <c r="F10" s="47">
        <f>'Input page'!G474</f>
        <v>0.35868526627113151</v>
      </c>
      <c r="G10" s="47">
        <f>'Input page'!H474</f>
        <v>0.32808674252123549</v>
      </c>
    </row>
    <row r="11" spans="1:21" x14ac:dyDescent="0.3">
      <c r="A11" s="168"/>
      <c r="B11" s="139">
        <f>'Input page'!C475</f>
        <v>550</v>
      </c>
      <c r="C11" s="47">
        <f>'Input page'!D475</f>
        <v>0.52544287610851192</v>
      </c>
      <c r="D11" s="47">
        <f>'Input page'!E475</f>
        <v>0.49732149250968649</v>
      </c>
      <c r="E11" s="47">
        <f>'Input page'!F475</f>
        <v>0.44012117605079348</v>
      </c>
      <c r="F11" s="47">
        <f>'Input page'!G475</f>
        <v>0.41095493523350468</v>
      </c>
      <c r="G11" s="47">
        <f>'Input page'!H475</f>
        <v>0.38133903215081677</v>
      </c>
    </row>
    <row r="13" spans="1:21" x14ac:dyDescent="0.3">
      <c r="A13" s="1" t="s">
        <v>403</v>
      </c>
      <c r="I13" s="1" t="s">
        <v>402</v>
      </c>
      <c r="L13"/>
      <c r="M13" s="8"/>
    </row>
    <row r="14" spans="1:21" ht="28.8" x14ac:dyDescent="0.3">
      <c r="A14" s="153" t="s">
        <v>412</v>
      </c>
      <c r="B14" s="154" t="s">
        <v>413</v>
      </c>
      <c r="I14" s="153" t="s">
        <v>412</v>
      </c>
      <c r="J14" s="154" t="s">
        <v>413</v>
      </c>
      <c r="K14" s="150"/>
      <c r="L14" s="150"/>
      <c r="M14" s="145"/>
    </row>
    <row r="15" spans="1:21" x14ac:dyDescent="0.3">
      <c r="A15" s="149">
        <f ca="1">'Scenario calculation'!J477</f>
        <v>0.26813802236252671</v>
      </c>
      <c r="B15" s="47">
        <f ca="1">A15-'Summary Output'!$B$24</f>
        <v>0.16079619734686584</v>
      </c>
      <c r="C15"/>
      <c r="D15" s="34" t="s">
        <v>394</v>
      </c>
      <c r="E15" s="19" t="s">
        <v>395</v>
      </c>
      <c r="F15" t="s">
        <v>387</v>
      </c>
      <c r="G15" s="112">
        <f ca="1">AVERAGE(A15:A1049)</f>
        <v>0.23901401033594608</v>
      </c>
      <c r="I15" s="101">
        <f ca="1">'Scenario calculation'!D477</f>
        <v>2.7164386263085172</v>
      </c>
      <c r="J15" s="101">
        <f ca="1">I15-1.5</f>
        <v>1.2164386263085172</v>
      </c>
      <c r="K15" s="150"/>
      <c r="L15" s="34" t="s">
        <v>394</v>
      </c>
      <c r="M15" s="34" t="s">
        <v>395</v>
      </c>
      <c r="N15" t="s">
        <v>387</v>
      </c>
      <c r="O15" s="40">
        <f ca="1">AVERAGE(I15:I1049)</f>
        <v>2.5293553376004927</v>
      </c>
    </row>
    <row r="16" spans="1:21" x14ac:dyDescent="0.3">
      <c r="A16" s="149">
        <f>'Scenario calculation'!J478</f>
        <v>0.20616657305525554</v>
      </c>
      <c r="B16" s="47">
        <f>A16-'Summary Output'!$B$24</f>
        <v>9.8824748039594665E-2</v>
      </c>
      <c r="C16"/>
      <c r="D16" s="137">
        <f ca="1">G18-0.02</f>
        <v>3.3206156818657476E-2</v>
      </c>
      <c r="E16" s="25">
        <f t="array" aca="1" ref="E16:E38" ca="1">FREQUENCY(A15:A1049,D16:D38)</f>
        <v>0</v>
      </c>
      <c r="F16" t="s">
        <v>388</v>
      </c>
      <c r="G16" s="112">
        <f ca="1">STDEV(A15:A1049)</f>
        <v>7.3555074726190522E-2</v>
      </c>
      <c r="I16" s="101">
        <f>'Scenario calculation'!D478</f>
        <v>2.822786642842102</v>
      </c>
      <c r="J16" s="101">
        <f t="shared" ref="J16:J79" si="0">I16-1.5</f>
        <v>1.322786642842102</v>
      </c>
      <c r="K16" s="150"/>
      <c r="L16" s="101">
        <f ca="1">O18-0.5</f>
        <v>0.9377697748639735</v>
      </c>
      <c r="M16" s="25">
        <f t="array" aca="1" ref="M16:M29" ca="1">FREQUENCY(I15:I1049,L16:L29)</f>
        <v>0</v>
      </c>
      <c r="N16" t="s">
        <v>388</v>
      </c>
      <c r="O16" s="141">
        <f ca="1">STDEV(I15:I1049)</f>
        <v>0.48190135361135489</v>
      </c>
      <c r="U16" s="10"/>
    </row>
    <row r="17" spans="1:21" x14ac:dyDescent="0.3">
      <c r="A17" s="149">
        <f>'Scenario calculation'!J479</f>
        <v>0.18319516884396014</v>
      </c>
      <c r="B17" s="47">
        <f>A17-'Summary Output'!$B$24</f>
        <v>7.5853343828299266E-2</v>
      </c>
      <c r="C17"/>
      <c r="D17" s="137">
        <f ca="1">D16+0.02</f>
        <v>5.320615681865748E-2</v>
      </c>
      <c r="E17" s="25">
        <f ca="1"/>
        <v>1</v>
      </c>
      <c r="F17" t="s">
        <v>389</v>
      </c>
      <c r="G17" s="112">
        <f ca="1">MAX(A15:A1084)</f>
        <v>0.42622492018867275</v>
      </c>
      <c r="I17" s="101">
        <f>'Scenario calculation'!D479</f>
        <v>3.4298625242846477</v>
      </c>
      <c r="J17" s="101">
        <f t="shared" si="0"/>
        <v>1.9298625242846477</v>
      </c>
      <c r="K17" s="150"/>
      <c r="L17" s="101">
        <f ca="1">L16+0.25</f>
        <v>1.1877697748639735</v>
      </c>
      <c r="M17" s="25">
        <f ca="1"/>
        <v>0</v>
      </c>
      <c r="N17" t="s">
        <v>389</v>
      </c>
      <c r="O17" s="40">
        <f ca="1">MAX(I15:I1534)</f>
        <v>3.6847003774947744</v>
      </c>
      <c r="U17" s="10"/>
    </row>
    <row r="18" spans="1:21" x14ac:dyDescent="0.3">
      <c r="A18" s="149">
        <f>'Scenario calculation'!J480</f>
        <v>0.32337718564808582</v>
      </c>
      <c r="B18" s="47">
        <f>A18-'Summary Output'!$B$24</f>
        <v>0.21603536063242496</v>
      </c>
      <c r="C18"/>
      <c r="D18" s="137">
        <f t="shared" ref="D18:D38" ca="1" si="1">D17+0.02</f>
        <v>7.3206156818657483E-2</v>
      </c>
      <c r="E18" s="25">
        <f ca="1"/>
        <v>12</v>
      </c>
      <c r="F18" t="s">
        <v>390</v>
      </c>
      <c r="G18" s="112">
        <f ca="1">MIN(A15:A1084)</f>
        <v>5.320615681865748E-2</v>
      </c>
      <c r="I18" s="101">
        <f>'Scenario calculation'!D480</f>
        <v>1.5041762446617686</v>
      </c>
      <c r="J18" s="101">
        <f t="shared" si="0"/>
        <v>4.17624466176858E-3</v>
      </c>
      <c r="K18" s="150"/>
      <c r="L18" s="101">
        <f ca="1">L17+0.25</f>
        <v>1.4377697748639735</v>
      </c>
      <c r="M18" s="25">
        <f ca="1"/>
        <v>1</v>
      </c>
      <c r="N18" t="s">
        <v>390</v>
      </c>
      <c r="O18" s="40">
        <f ca="1">MIN(I15:I1534)</f>
        <v>1.4377697748639735</v>
      </c>
      <c r="U18" s="10"/>
    </row>
    <row r="19" spans="1:21" x14ac:dyDescent="0.3">
      <c r="A19" s="149">
        <f>'Scenario calculation'!J481</f>
        <v>0.2372763836730658</v>
      </c>
      <c r="B19" s="47">
        <f>A19-'Summary Output'!$B$24</f>
        <v>0.12993455865740494</v>
      </c>
      <c r="C19"/>
      <c r="D19" s="137">
        <f t="shared" ca="1" si="1"/>
        <v>9.3206156818657487E-2</v>
      </c>
      <c r="E19" s="25">
        <f ca="1"/>
        <v>18</v>
      </c>
      <c r="F19" s="16" t="s">
        <v>404</v>
      </c>
      <c r="G19" s="155">
        <f ca="1">COUNTIF(B15:B1014,"&gt;0")/1000</f>
        <v>0.95499999999999996</v>
      </c>
      <c r="I19" s="101">
        <f>'Scenario calculation'!D481</f>
        <v>2.4023658547670981</v>
      </c>
      <c r="J19" s="101">
        <f t="shared" si="0"/>
        <v>0.90236585476709807</v>
      </c>
      <c r="K19" s="150"/>
      <c r="L19" s="101">
        <f t="shared" ref="L19:L29" ca="1" si="2">L18+0.25</f>
        <v>1.6877697748639735</v>
      </c>
      <c r="M19" s="25">
        <f ca="1"/>
        <v>49</v>
      </c>
      <c r="N19" s="16" t="s">
        <v>404</v>
      </c>
      <c r="O19" s="151">
        <f ca="1">COUNTIF(J15:J1014,"&gt;0")/1000</f>
        <v>0.99299999999999999</v>
      </c>
    </row>
    <row r="20" spans="1:21" x14ac:dyDescent="0.3">
      <c r="A20" s="149">
        <f>'Scenario calculation'!J482</f>
        <v>0.34936209270962748</v>
      </c>
      <c r="B20" s="47">
        <f>A20-'Summary Output'!$B$24</f>
        <v>0.24202026769396662</v>
      </c>
      <c r="C20"/>
      <c r="D20" s="137">
        <f t="shared" ca="1" si="1"/>
        <v>0.11320615681865749</v>
      </c>
      <c r="E20" s="25">
        <f ca="1"/>
        <v>23</v>
      </c>
      <c r="I20" s="101">
        <f>'Scenario calculation'!D482</f>
        <v>2.4991266331481627</v>
      </c>
      <c r="J20" s="101">
        <f t="shared" si="0"/>
        <v>0.99912663314816275</v>
      </c>
      <c r="K20" s="150"/>
      <c r="L20" s="101">
        <f t="shared" ca="1" si="2"/>
        <v>1.9377697748639735</v>
      </c>
      <c r="M20" s="25">
        <f ca="1"/>
        <v>73</v>
      </c>
    </row>
    <row r="21" spans="1:21" x14ac:dyDescent="0.3">
      <c r="A21" s="149">
        <f>'Scenario calculation'!J483</f>
        <v>0.23819637493531487</v>
      </c>
      <c r="B21" s="47">
        <f>A21-'Summary Output'!$B$24</f>
        <v>0.13085454991965401</v>
      </c>
      <c r="C21"/>
      <c r="D21" s="137">
        <f t="shared" ca="1" si="1"/>
        <v>0.1332061568186575</v>
      </c>
      <c r="E21" s="25">
        <f ca="1"/>
        <v>45</v>
      </c>
      <c r="F21" t="s">
        <v>391</v>
      </c>
      <c r="G21" s="40">
        <f ca="1">('Summary Output'!B24-G15)/G16</f>
        <v>-1.7901169404073909</v>
      </c>
      <c r="I21" s="101">
        <f>'Scenario calculation'!D483</f>
        <v>2.1449591489055861</v>
      </c>
      <c r="J21" s="101">
        <f t="shared" si="0"/>
        <v>0.64495914890558614</v>
      </c>
      <c r="K21" s="150"/>
      <c r="L21" s="101">
        <f t="shared" ca="1" si="2"/>
        <v>2.1877697748639733</v>
      </c>
      <c r="M21" s="25">
        <f ca="1"/>
        <v>140</v>
      </c>
      <c r="N21" t="s">
        <v>391</v>
      </c>
      <c r="O21" s="40">
        <f ca="1">(1.5-O15)/O16</f>
        <v>-2.1360291476388964</v>
      </c>
    </row>
    <row r="22" spans="1:21" x14ac:dyDescent="0.3">
      <c r="A22" s="149">
        <f>'Scenario calculation'!J484</f>
        <v>0.14470744734856456</v>
      </c>
      <c r="B22" s="47">
        <f>A22-'Summary Output'!$B$24</f>
        <v>3.7365622332903678E-2</v>
      </c>
      <c r="C22"/>
      <c r="D22" s="137">
        <f t="shared" ca="1" si="1"/>
        <v>0.15320615681865749</v>
      </c>
      <c r="E22" s="25">
        <f ca="1"/>
        <v>48</v>
      </c>
      <c r="F22" t="s">
        <v>392</v>
      </c>
      <c r="G22" s="113">
        <f ca="1">NORMSDIST(G21)</f>
        <v>3.6717556999766358E-2</v>
      </c>
      <c r="I22" s="101">
        <f>'Scenario calculation'!D484</f>
        <v>2.1699113146442111</v>
      </c>
      <c r="J22" s="101">
        <f t="shared" si="0"/>
        <v>0.66991131464421105</v>
      </c>
      <c r="K22" s="150"/>
      <c r="L22" s="101">
        <f t="shared" ca="1" si="2"/>
        <v>2.4377697748639733</v>
      </c>
      <c r="M22" s="25">
        <f ca="1"/>
        <v>175</v>
      </c>
      <c r="N22" t="s">
        <v>392</v>
      </c>
      <c r="O22" s="113">
        <f ca="1">NORMSDIST(O21)</f>
        <v>1.6338519046073557E-2</v>
      </c>
    </row>
    <row r="23" spans="1:21" x14ac:dyDescent="0.3">
      <c r="A23" s="149">
        <f>'Scenario calculation'!J485</f>
        <v>0.28636689384022529</v>
      </c>
      <c r="B23" s="47">
        <f>A23-'Summary Output'!$B$24</f>
        <v>0.17902506882456443</v>
      </c>
      <c r="C23"/>
      <c r="D23" s="137">
        <f t="shared" ca="1" si="1"/>
        <v>0.17320615681865748</v>
      </c>
      <c r="E23" s="25">
        <f ca="1"/>
        <v>67</v>
      </c>
      <c r="F23" s="16" t="s">
        <v>393</v>
      </c>
      <c r="G23" s="152">
        <f ca="1">1-G22</f>
        <v>0.96328244300023369</v>
      </c>
      <c r="I23" s="101">
        <f>'Scenario calculation'!D485</f>
        <v>2.5260821823382673</v>
      </c>
      <c r="J23" s="101">
        <f t="shared" si="0"/>
        <v>1.0260821823382673</v>
      </c>
      <c r="K23" s="150"/>
      <c r="L23" s="101">
        <f t="shared" ca="1" si="2"/>
        <v>2.6877697748639733</v>
      </c>
      <c r="M23" s="25">
        <f ca="1"/>
        <v>209</v>
      </c>
      <c r="N23" s="16" t="s">
        <v>393</v>
      </c>
      <c r="O23" s="152">
        <f ca="1">1-O22</f>
        <v>0.98366148095392647</v>
      </c>
    </row>
    <row r="24" spans="1:21" x14ac:dyDescent="0.3">
      <c r="A24" s="149">
        <f>'Scenario calculation'!J486</f>
        <v>0.31222827219726557</v>
      </c>
      <c r="B24" s="47">
        <f>A24-'Summary Output'!$B$24</f>
        <v>0.2048864471816047</v>
      </c>
      <c r="C24"/>
      <c r="D24" s="137">
        <f t="shared" ca="1" si="1"/>
        <v>0.19320615681865747</v>
      </c>
      <c r="E24" s="25">
        <f ca="1"/>
        <v>55</v>
      </c>
      <c r="F24" t="s">
        <v>405</v>
      </c>
      <c r="G24" s="148">
        <f ca="1">SKEW(A15:A1049)</f>
        <v>-0.22683016467106049</v>
      </c>
      <c r="I24" s="101">
        <f>'Scenario calculation'!D486</f>
        <v>2.9449016582995822</v>
      </c>
      <c r="J24" s="101">
        <f t="shared" si="0"/>
        <v>1.4449016582995822</v>
      </c>
      <c r="K24" s="150"/>
      <c r="L24" s="101">
        <f t="shared" ca="1" si="2"/>
        <v>2.9377697748639733</v>
      </c>
      <c r="M24" s="25">
        <f ca="1"/>
        <v>161</v>
      </c>
      <c r="N24" t="s">
        <v>405</v>
      </c>
      <c r="O24" s="148">
        <f ca="1">SKEW(I15:I1049)</f>
        <v>-5.3327284424823061E-2</v>
      </c>
    </row>
    <row r="25" spans="1:21" x14ac:dyDescent="0.3">
      <c r="A25" s="149">
        <f>'Scenario calculation'!J487</f>
        <v>0.149536969629815</v>
      </c>
      <c r="B25" s="47">
        <f>A25-'Summary Output'!$B$24</f>
        <v>4.219514461415412E-2</v>
      </c>
      <c r="C25"/>
      <c r="D25" s="137">
        <f t="shared" ca="1" si="1"/>
        <v>0.21320615681865746</v>
      </c>
      <c r="E25" s="25">
        <f ca="1"/>
        <v>90</v>
      </c>
      <c r="F25" t="s">
        <v>397</v>
      </c>
      <c r="G25" s="148">
        <f ca="1">KURT(A15:A1049)</f>
        <v>-0.49154333380809057</v>
      </c>
      <c r="I25" s="101">
        <f>'Scenario calculation'!D487</f>
        <v>2.2582660147821239</v>
      </c>
      <c r="J25" s="101">
        <f t="shared" si="0"/>
        <v>0.75826601478212385</v>
      </c>
      <c r="K25" s="150"/>
      <c r="L25" s="101">
        <f t="shared" ca="1" si="2"/>
        <v>3.1877697748639733</v>
      </c>
      <c r="M25" s="25">
        <f ca="1"/>
        <v>129</v>
      </c>
      <c r="N25" t="s">
        <v>397</v>
      </c>
      <c r="O25" s="148">
        <f ca="1">KURT(I15:I1049)</f>
        <v>-0.60957540251571007</v>
      </c>
    </row>
    <row r="26" spans="1:21" x14ac:dyDescent="0.3">
      <c r="A26" s="149">
        <f>'Scenario calculation'!J488</f>
        <v>0.14332940059016019</v>
      </c>
      <c r="B26" s="47">
        <f>A26-'Summary Output'!$B$24</f>
        <v>3.5987575574499317E-2</v>
      </c>
      <c r="C26"/>
      <c r="D26" s="137">
        <f t="shared" ca="1" si="1"/>
        <v>0.23320615681865745</v>
      </c>
      <c r="E26" s="25">
        <f ca="1"/>
        <v>98</v>
      </c>
      <c r="F26" t="s">
        <v>406</v>
      </c>
      <c r="G26" s="148">
        <f ca="1">1000*(((4*(G24^2))+(G25^2))/24)</f>
        <v>18.642605976248902</v>
      </c>
      <c r="I26" s="101">
        <f>'Scenario calculation'!D488</f>
        <v>2.4535151938747144</v>
      </c>
      <c r="J26" s="101">
        <f t="shared" si="0"/>
        <v>0.9535151938747144</v>
      </c>
      <c r="K26" s="150"/>
      <c r="L26" s="101">
        <f t="shared" ca="1" si="2"/>
        <v>3.4377697748639733</v>
      </c>
      <c r="M26" s="25">
        <f ca="1"/>
        <v>76</v>
      </c>
      <c r="N26" t="s">
        <v>406</v>
      </c>
      <c r="O26" s="148">
        <f ca="1">1000*(((4*(O24^2))+(O25^2))/24)</f>
        <v>15.956557017028913</v>
      </c>
    </row>
    <row r="27" spans="1:21" x14ac:dyDescent="0.3">
      <c r="A27" s="149">
        <f>'Scenario calculation'!J489</f>
        <v>0.19185014784570908</v>
      </c>
      <c r="B27" s="47">
        <f>A27-'Summary Output'!$B$24</f>
        <v>8.4508322830048208E-2</v>
      </c>
      <c r="C27"/>
      <c r="D27" s="137">
        <f ca="1">D26+0.02</f>
        <v>0.25320615681865744</v>
      </c>
      <c r="E27" s="25">
        <f ca="1"/>
        <v>115</v>
      </c>
      <c r="F27" t="s">
        <v>407</v>
      </c>
      <c r="G27" s="40">
        <f>CHIINV(0.95,2)</f>
        <v>0.10258658877510116</v>
      </c>
      <c r="I27" s="101">
        <f>'Scenario calculation'!D489</f>
        <v>2.7407006839978338</v>
      </c>
      <c r="J27" s="101">
        <f t="shared" si="0"/>
        <v>1.2407006839978338</v>
      </c>
      <c r="K27" s="150"/>
      <c r="L27" s="101">
        <f t="shared" ca="1" si="2"/>
        <v>3.6877697748639733</v>
      </c>
      <c r="M27" s="25">
        <f ca="1"/>
        <v>22</v>
      </c>
      <c r="N27" t="s">
        <v>407</v>
      </c>
      <c r="O27" s="40">
        <f>CHIINV(0.95,2)</f>
        <v>0.10258658877510116</v>
      </c>
    </row>
    <row r="28" spans="1:21" x14ac:dyDescent="0.3">
      <c r="A28" s="149">
        <f>'Scenario calculation'!J490</f>
        <v>0.34052238885564345</v>
      </c>
      <c r="B28" s="47">
        <f>A28-'Summary Output'!$B$24</f>
        <v>0.23318056383998259</v>
      </c>
      <c r="C28"/>
      <c r="D28" s="137">
        <f t="shared" ca="1" si="1"/>
        <v>0.27320615681865745</v>
      </c>
      <c r="E28" s="25">
        <f ca="1"/>
        <v>104</v>
      </c>
      <c r="F28" t="s">
        <v>408</v>
      </c>
      <c r="G28" s="147">
        <f ca="1">CHIDIST(G26,2)</f>
        <v>8.9497220581189965E-5</v>
      </c>
      <c r="I28" s="101">
        <f>'Scenario calculation'!D490</f>
        <v>2.5284691626020788</v>
      </c>
      <c r="J28" s="101">
        <f t="shared" si="0"/>
        <v>1.0284691626020788</v>
      </c>
      <c r="K28" s="150"/>
      <c r="L28" s="101">
        <f t="shared" ca="1" si="2"/>
        <v>3.9377697748639733</v>
      </c>
      <c r="M28" s="25">
        <f ca="1"/>
        <v>0</v>
      </c>
      <c r="N28" t="s">
        <v>408</v>
      </c>
      <c r="O28" s="164">
        <f ca="1">CHIDIST(O26,2)</f>
        <v>3.4282909217694208E-4</v>
      </c>
    </row>
    <row r="29" spans="1:21" x14ac:dyDescent="0.3">
      <c r="A29" s="149">
        <f>'Scenario calculation'!J491</f>
        <v>0.32894804586143001</v>
      </c>
      <c r="B29" s="47">
        <f>A29-'Summary Output'!$B$24</f>
        <v>0.22160622084576914</v>
      </c>
      <c r="C29"/>
      <c r="D29" s="137">
        <f t="shared" ca="1" si="1"/>
        <v>0.29320615681865747</v>
      </c>
      <c r="E29" s="25">
        <f ca="1"/>
        <v>109</v>
      </c>
      <c r="I29" s="101">
        <f>'Scenario calculation'!D491</f>
        <v>2.9145694134172855</v>
      </c>
      <c r="J29" s="101">
        <f t="shared" si="0"/>
        <v>1.4145694134172855</v>
      </c>
      <c r="K29" s="150"/>
      <c r="L29" s="101">
        <f t="shared" ca="1" si="2"/>
        <v>4.1877697748639733</v>
      </c>
      <c r="M29" s="25">
        <f ca="1"/>
        <v>0</v>
      </c>
    </row>
    <row r="30" spans="1:21" x14ac:dyDescent="0.3">
      <c r="A30" s="149">
        <f>'Scenario calculation'!J492</f>
        <v>8.7225759859299368E-2</v>
      </c>
      <c r="B30" s="47">
        <f>A30-'Summary Output'!$B$24</f>
        <v>-2.0116065156361509E-2</v>
      </c>
      <c r="C30"/>
      <c r="D30" s="137">
        <f t="shared" ca="1" si="1"/>
        <v>0.31320615681865749</v>
      </c>
      <c r="E30" s="25">
        <f ca="1"/>
        <v>73</v>
      </c>
      <c r="I30" s="101">
        <f>'Scenario calculation'!D492</f>
        <v>2.9012505525751004</v>
      </c>
      <c r="J30" s="101">
        <f t="shared" si="0"/>
        <v>1.4012505525751004</v>
      </c>
      <c r="K30" s="150"/>
      <c r="L30" s="145"/>
    </row>
    <row r="31" spans="1:21" x14ac:dyDescent="0.3">
      <c r="A31" s="149">
        <f>'Scenario calculation'!J493</f>
        <v>0.14520627182440471</v>
      </c>
      <c r="B31" s="47">
        <f>A31-'Summary Output'!$B$24</f>
        <v>3.7864446808743832E-2</v>
      </c>
      <c r="C31"/>
      <c r="D31" s="137">
        <f t="shared" ca="1" si="1"/>
        <v>0.33320615681865751</v>
      </c>
      <c r="E31" s="25">
        <f ca="1"/>
        <v>75</v>
      </c>
      <c r="I31" s="101">
        <f>'Scenario calculation'!D493</f>
        <v>2.9066049386179365</v>
      </c>
      <c r="J31" s="101">
        <f t="shared" si="0"/>
        <v>1.4066049386179365</v>
      </c>
      <c r="K31" s="150"/>
      <c r="L31" s="145"/>
    </row>
    <row r="32" spans="1:21" x14ac:dyDescent="0.3">
      <c r="A32" s="149">
        <f>'Scenario calculation'!J494</f>
        <v>0.19371598527660883</v>
      </c>
      <c r="B32" s="47">
        <f>A32-'Summary Output'!$B$24</f>
        <v>8.6374160260947949E-2</v>
      </c>
      <c r="C32"/>
      <c r="D32" s="137">
        <f ca="1">D31+0.02</f>
        <v>0.35320615681865752</v>
      </c>
      <c r="E32" s="25">
        <f ca="1"/>
        <v>48</v>
      </c>
      <c r="I32" s="101">
        <f>'Scenario calculation'!D494</f>
        <v>1.4377697748639735</v>
      </c>
      <c r="J32" s="101">
        <f t="shared" si="0"/>
        <v>-6.2230225136026496E-2</v>
      </c>
      <c r="K32" s="110"/>
      <c r="L32" s="145"/>
    </row>
    <row r="33" spans="1:12" x14ac:dyDescent="0.3">
      <c r="A33" s="149">
        <f>'Scenario calculation'!J495</f>
        <v>0.23229805129371539</v>
      </c>
      <c r="B33" s="47">
        <f>A33-'Summary Output'!$B$24</f>
        <v>0.12495622627805451</v>
      </c>
      <c r="C33"/>
      <c r="D33" s="137">
        <f t="shared" ca="1" si="1"/>
        <v>0.37320615681865754</v>
      </c>
      <c r="E33" s="25">
        <f ca="1"/>
        <v>36</v>
      </c>
      <c r="I33" s="101">
        <f>'Scenario calculation'!D495</f>
        <v>3.2087204243304681</v>
      </c>
      <c r="J33" s="101">
        <f t="shared" si="0"/>
        <v>1.7087204243304681</v>
      </c>
      <c r="K33" s="110"/>
      <c r="L33" s="145"/>
    </row>
    <row r="34" spans="1:12" x14ac:dyDescent="0.3">
      <c r="A34" s="149">
        <f>'Scenario calculation'!J496</f>
        <v>0.32510042458470667</v>
      </c>
      <c r="B34" s="47">
        <f>A34-'Summary Output'!$B$24</f>
        <v>0.21775859956904581</v>
      </c>
      <c r="C34"/>
      <c r="D34" s="137">
        <f t="shared" ca="1" si="1"/>
        <v>0.39320615681865756</v>
      </c>
      <c r="E34" s="25">
        <f ca="1"/>
        <v>13</v>
      </c>
      <c r="I34" s="101">
        <f>'Scenario calculation'!D496</f>
        <v>2.7777629343871446</v>
      </c>
      <c r="J34" s="101">
        <f t="shared" si="0"/>
        <v>1.2777629343871446</v>
      </c>
      <c r="K34" s="110"/>
      <c r="L34" s="145"/>
    </row>
    <row r="35" spans="1:12" x14ac:dyDescent="0.3">
      <c r="A35" s="149">
        <f>'Scenario calculation'!J497</f>
        <v>0.29151113597469691</v>
      </c>
      <c r="B35" s="47">
        <f>A35-'Summary Output'!$B$24</f>
        <v>0.18416931095903605</v>
      </c>
      <c r="C35"/>
      <c r="D35" s="137">
        <f t="shared" ca="1" si="1"/>
        <v>0.41320615681865758</v>
      </c>
      <c r="E35" s="25">
        <f ca="1"/>
        <v>4</v>
      </c>
      <c r="I35" s="101">
        <f>'Scenario calculation'!D497</f>
        <v>2.2971522765479091</v>
      </c>
      <c r="J35" s="101">
        <f t="shared" si="0"/>
        <v>0.7971522765479091</v>
      </c>
      <c r="K35" s="110"/>
      <c r="L35" s="145"/>
    </row>
    <row r="36" spans="1:12" x14ac:dyDescent="0.3">
      <c r="A36" s="149">
        <f>'Scenario calculation'!J498</f>
        <v>0.24509445201765656</v>
      </c>
      <c r="B36" s="47">
        <f>A36-'Summary Output'!$B$24</f>
        <v>0.1377526270019957</v>
      </c>
      <c r="C36"/>
      <c r="D36" s="137">
        <f t="shared" ca="1" si="1"/>
        <v>0.4332061568186576</v>
      </c>
      <c r="E36" s="25">
        <f ca="1"/>
        <v>1</v>
      </c>
      <c r="I36" s="101">
        <f>'Scenario calculation'!D498</f>
        <v>2.7704789399563294</v>
      </c>
      <c r="J36" s="101">
        <f t="shared" si="0"/>
        <v>1.2704789399563294</v>
      </c>
      <c r="K36" s="110"/>
      <c r="L36" s="145"/>
    </row>
    <row r="37" spans="1:12" x14ac:dyDescent="0.3">
      <c r="A37" s="149">
        <f>'Scenario calculation'!J499</f>
        <v>0.37811831461242718</v>
      </c>
      <c r="B37" s="47">
        <f>A37-'Summary Output'!$B$24</f>
        <v>0.27077648959676631</v>
      </c>
      <c r="C37"/>
      <c r="D37" s="137">
        <f t="shared" ca="1" si="1"/>
        <v>0.45320615681865761</v>
      </c>
      <c r="E37" s="25">
        <f ca="1"/>
        <v>0</v>
      </c>
      <c r="I37" s="101">
        <f>'Scenario calculation'!D499</f>
        <v>2.4516381332246735</v>
      </c>
      <c r="J37" s="101">
        <f t="shared" si="0"/>
        <v>0.9516381332246735</v>
      </c>
      <c r="K37" s="110"/>
      <c r="L37" s="145"/>
    </row>
    <row r="38" spans="1:12" x14ac:dyDescent="0.3">
      <c r="A38" s="149">
        <f>'Scenario calculation'!J500</f>
        <v>0.31050685688273538</v>
      </c>
      <c r="B38" s="47">
        <f>A38-'Summary Output'!$B$24</f>
        <v>0.20316503186707452</v>
      </c>
      <c r="C38"/>
      <c r="D38" s="137">
        <f t="shared" ca="1" si="1"/>
        <v>0.47320615681865763</v>
      </c>
      <c r="E38" s="25">
        <f ca="1"/>
        <v>0</v>
      </c>
      <c r="I38" s="101">
        <f>'Scenario calculation'!D500</f>
        <v>2.852000273234363</v>
      </c>
      <c r="J38" s="101">
        <f t="shared" si="0"/>
        <v>1.352000273234363</v>
      </c>
      <c r="K38" s="110"/>
      <c r="L38" s="145"/>
    </row>
    <row r="39" spans="1:12" x14ac:dyDescent="0.3">
      <c r="A39" s="149">
        <f>'Scenario calculation'!J501</f>
        <v>0.16406950555743749</v>
      </c>
      <c r="B39" s="47">
        <f>A39-'Summary Output'!$B$24</f>
        <v>5.6727680541776612E-2</v>
      </c>
      <c r="C39"/>
      <c r="I39" s="101">
        <f>'Scenario calculation'!D501</f>
        <v>3.0128511745991338</v>
      </c>
      <c r="J39" s="101">
        <f t="shared" si="0"/>
        <v>1.5128511745991338</v>
      </c>
      <c r="K39" s="110"/>
      <c r="L39" s="145"/>
    </row>
    <row r="40" spans="1:12" x14ac:dyDescent="0.3">
      <c r="A40" s="149">
        <f>'Scenario calculation'!J502</f>
        <v>0.2744969212980708</v>
      </c>
      <c r="B40" s="47">
        <f>A40-'Summary Output'!$B$24</f>
        <v>0.16715509628240993</v>
      </c>
      <c r="C40"/>
      <c r="I40" s="101">
        <f>'Scenario calculation'!D502</f>
        <v>2.4979351277251718</v>
      </c>
      <c r="J40" s="101">
        <f t="shared" si="0"/>
        <v>0.99793512772517179</v>
      </c>
      <c r="K40" s="110"/>
      <c r="L40" s="145"/>
    </row>
    <row r="41" spans="1:12" x14ac:dyDescent="0.3">
      <c r="A41" s="149">
        <f>'Scenario calculation'!J503</f>
        <v>0.3156953008956922</v>
      </c>
      <c r="B41" s="47">
        <f>A41-'Summary Output'!$B$24</f>
        <v>0.20835347588003134</v>
      </c>
      <c r="C41"/>
      <c r="I41" s="101">
        <f>'Scenario calculation'!D503</f>
        <v>2.1009321134742809</v>
      </c>
      <c r="J41" s="101">
        <f t="shared" si="0"/>
        <v>0.60093211347428088</v>
      </c>
      <c r="K41" s="110"/>
      <c r="L41" s="145"/>
    </row>
    <row r="42" spans="1:12" x14ac:dyDescent="0.3">
      <c r="A42" s="149">
        <f>'Scenario calculation'!J504</f>
        <v>0.23838481315626447</v>
      </c>
      <c r="B42" s="47">
        <f>A42-'Summary Output'!$B$24</f>
        <v>0.13104298814060361</v>
      </c>
      <c r="C42"/>
      <c r="I42" s="101">
        <f>'Scenario calculation'!D504</f>
        <v>2.3649373462508008</v>
      </c>
      <c r="J42" s="101">
        <f t="shared" si="0"/>
        <v>0.86493734625080076</v>
      </c>
      <c r="K42" s="110"/>
      <c r="L42" s="145"/>
    </row>
    <row r="43" spans="1:12" x14ac:dyDescent="0.3">
      <c r="A43" s="149">
        <f>'Scenario calculation'!J505</f>
        <v>5.6842807207102775E-2</v>
      </c>
      <c r="B43" s="47">
        <f>A43-'Summary Output'!$B$24</f>
        <v>-5.0499017808558103E-2</v>
      </c>
      <c r="C43"/>
      <c r="I43" s="101">
        <f>'Scenario calculation'!D505</f>
        <v>2.6558678677907914</v>
      </c>
      <c r="J43" s="101">
        <f t="shared" si="0"/>
        <v>1.1558678677907914</v>
      </c>
      <c r="K43" s="110"/>
      <c r="L43" s="145"/>
    </row>
    <row r="44" spans="1:12" x14ac:dyDescent="0.3">
      <c r="A44" s="149">
        <f>'Scenario calculation'!J506</f>
        <v>0.15469743186717655</v>
      </c>
      <c r="B44" s="47">
        <f>A44-'Summary Output'!$B$24</f>
        <v>4.7355606851515672E-2</v>
      </c>
      <c r="C44"/>
      <c r="I44" s="101">
        <f>'Scenario calculation'!D506</f>
        <v>3.0072406086345245</v>
      </c>
      <c r="J44" s="101">
        <f t="shared" si="0"/>
        <v>1.5072406086345245</v>
      </c>
      <c r="K44" s="110"/>
      <c r="L44" s="145"/>
    </row>
    <row r="45" spans="1:12" x14ac:dyDescent="0.3">
      <c r="A45" s="149">
        <f>'Scenario calculation'!J507</f>
        <v>0.31477335151064123</v>
      </c>
      <c r="B45" s="47">
        <f>A45-'Summary Output'!$B$24</f>
        <v>0.20743152649498037</v>
      </c>
      <c r="C45"/>
      <c r="I45" s="101">
        <f>'Scenario calculation'!D507</f>
        <v>2.6195584028906214</v>
      </c>
      <c r="J45" s="101">
        <f t="shared" si="0"/>
        <v>1.1195584028906214</v>
      </c>
      <c r="K45" s="110"/>
      <c r="L45" s="145"/>
    </row>
    <row r="46" spans="1:12" x14ac:dyDescent="0.3">
      <c r="A46" s="149">
        <f>'Scenario calculation'!J508</f>
        <v>0.33897736134033085</v>
      </c>
      <c r="B46" s="47">
        <f>A46-'Summary Output'!$B$24</f>
        <v>0.23163553632466999</v>
      </c>
      <c r="C46"/>
      <c r="I46" s="101">
        <f>'Scenario calculation'!D508</f>
        <v>2.9352334339376855</v>
      </c>
      <c r="J46" s="101">
        <f t="shared" si="0"/>
        <v>1.4352334339376855</v>
      </c>
      <c r="K46" s="110"/>
      <c r="L46" s="145"/>
    </row>
    <row r="47" spans="1:12" x14ac:dyDescent="0.3">
      <c r="A47" s="149">
        <f>'Scenario calculation'!J509</f>
        <v>0.30414565864823984</v>
      </c>
      <c r="B47" s="47">
        <f>A47-'Summary Output'!$B$24</f>
        <v>0.19680383363257897</v>
      </c>
      <c r="C47"/>
      <c r="I47" s="101">
        <f>'Scenario calculation'!D509</f>
        <v>2.5613124654801558</v>
      </c>
      <c r="J47" s="101">
        <f t="shared" si="0"/>
        <v>1.0613124654801558</v>
      </c>
      <c r="K47" s="110"/>
      <c r="L47" s="145"/>
    </row>
    <row r="48" spans="1:12" x14ac:dyDescent="0.3">
      <c r="A48" s="149">
        <f>'Scenario calculation'!J510</f>
        <v>0.22052620723133054</v>
      </c>
      <c r="B48" s="47">
        <f>A48-'Summary Output'!$B$24</f>
        <v>0.11318438221566966</v>
      </c>
      <c r="C48"/>
      <c r="I48" s="101">
        <f>'Scenario calculation'!D510</f>
        <v>2.5320328924147231</v>
      </c>
      <c r="J48" s="101">
        <f t="shared" si="0"/>
        <v>1.0320328924147231</v>
      </c>
      <c r="K48" s="110"/>
      <c r="L48" s="145"/>
    </row>
    <row r="49" spans="1:12" x14ac:dyDescent="0.3">
      <c r="A49" s="149">
        <f>'Scenario calculation'!J511</f>
        <v>0.17072337378619062</v>
      </c>
      <c r="B49" s="47">
        <f>A49-'Summary Output'!$B$24</f>
        <v>6.3381548770529747E-2</v>
      </c>
      <c r="C49"/>
      <c r="I49" s="101">
        <f>'Scenario calculation'!D511</f>
        <v>2.9977649164108779</v>
      </c>
      <c r="J49" s="101">
        <f t="shared" si="0"/>
        <v>1.4977649164108779</v>
      </c>
      <c r="K49" s="110"/>
      <c r="L49" s="145"/>
    </row>
    <row r="50" spans="1:12" x14ac:dyDescent="0.3">
      <c r="A50" s="149">
        <f>'Scenario calculation'!J512</f>
        <v>0.28186908638536301</v>
      </c>
      <c r="B50" s="47">
        <f>A50-'Summary Output'!$B$24</f>
        <v>0.17452726136970215</v>
      </c>
      <c r="C50"/>
      <c r="I50" s="101">
        <f>'Scenario calculation'!D512</f>
        <v>1.8783454339354191</v>
      </c>
      <c r="J50" s="101">
        <f t="shared" si="0"/>
        <v>0.37834543393541908</v>
      </c>
      <c r="K50" s="110"/>
      <c r="L50" s="145"/>
    </row>
    <row r="51" spans="1:12" x14ac:dyDescent="0.3">
      <c r="A51" s="149">
        <f>'Scenario calculation'!J513</f>
        <v>0.21656326482632515</v>
      </c>
      <c r="B51" s="47">
        <f>A51-'Summary Output'!$B$24</f>
        <v>0.10922143981066428</v>
      </c>
      <c r="C51"/>
      <c r="I51" s="101">
        <f>'Scenario calculation'!D513</f>
        <v>2.6424614204370087</v>
      </c>
      <c r="J51" s="101">
        <f t="shared" si="0"/>
        <v>1.1424614204370087</v>
      </c>
      <c r="K51" s="110"/>
      <c r="L51" s="145"/>
    </row>
    <row r="52" spans="1:12" x14ac:dyDescent="0.3">
      <c r="A52" s="149">
        <f>'Scenario calculation'!J514</f>
        <v>0.23983370935337955</v>
      </c>
      <c r="B52" s="47">
        <f>A52-'Summary Output'!$B$24</f>
        <v>0.13249188433771869</v>
      </c>
      <c r="C52"/>
      <c r="I52" s="101">
        <f>'Scenario calculation'!D514</f>
        <v>1.586369379999008</v>
      </c>
      <c r="J52" s="101">
        <f t="shared" si="0"/>
        <v>8.6369379999007956E-2</v>
      </c>
      <c r="K52" s="110"/>
      <c r="L52" s="145"/>
    </row>
    <row r="53" spans="1:12" x14ac:dyDescent="0.3">
      <c r="A53" s="149">
        <f>'Scenario calculation'!J515</f>
        <v>0.31861054952245427</v>
      </c>
      <c r="B53" s="47">
        <f>A53-'Summary Output'!$B$24</f>
        <v>0.2112687245067934</v>
      </c>
      <c r="C53"/>
      <c r="I53" s="101">
        <f>'Scenario calculation'!D515</f>
        <v>3.2757984147343349</v>
      </c>
      <c r="J53" s="101">
        <f t="shared" si="0"/>
        <v>1.7757984147343349</v>
      </c>
      <c r="K53" s="145"/>
      <c r="L53"/>
    </row>
    <row r="54" spans="1:12" x14ac:dyDescent="0.3">
      <c r="A54" s="149">
        <f>'Scenario calculation'!J516</f>
        <v>0.26947468869427671</v>
      </c>
      <c r="B54" s="47">
        <f>A54-'Summary Output'!$B$24</f>
        <v>0.16213286367861585</v>
      </c>
      <c r="C54"/>
      <c r="I54" s="101">
        <f>'Scenario calculation'!D516</f>
        <v>3.1761436695442566</v>
      </c>
      <c r="J54" s="101">
        <f t="shared" si="0"/>
        <v>1.6761436695442566</v>
      </c>
      <c r="K54" s="145"/>
      <c r="L54"/>
    </row>
    <row r="55" spans="1:12" x14ac:dyDescent="0.3">
      <c r="A55" s="149">
        <f>'Scenario calculation'!J517</f>
        <v>0.25583030933080519</v>
      </c>
      <c r="B55" s="47">
        <f>A55-'Summary Output'!$B$24</f>
        <v>0.14848848431514433</v>
      </c>
      <c r="C55"/>
      <c r="I55" s="101">
        <f>'Scenario calculation'!D517</f>
        <v>1.9283539415901061</v>
      </c>
      <c r="J55" s="101">
        <f t="shared" si="0"/>
        <v>0.42835394159010609</v>
      </c>
      <c r="K55" s="145"/>
      <c r="L55"/>
    </row>
    <row r="56" spans="1:12" x14ac:dyDescent="0.3">
      <c r="A56" s="149">
        <f>'Scenario calculation'!J518</f>
        <v>0.25985844244387901</v>
      </c>
      <c r="B56" s="47">
        <f>A56-'Summary Output'!$B$24</f>
        <v>0.15251661742821815</v>
      </c>
      <c r="C56"/>
      <c r="I56" s="101">
        <f>'Scenario calculation'!D518</f>
        <v>2.3341906814363655</v>
      </c>
      <c r="J56" s="101">
        <f t="shared" si="0"/>
        <v>0.83419068143636554</v>
      </c>
      <c r="K56" s="145"/>
      <c r="L56"/>
    </row>
    <row r="57" spans="1:12" x14ac:dyDescent="0.3">
      <c r="A57" s="149">
        <f>'Scenario calculation'!J519</f>
        <v>0.25028412439848458</v>
      </c>
      <c r="B57" s="47">
        <f>A57-'Summary Output'!$B$24</f>
        <v>0.14294229938282371</v>
      </c>
      <c r="C57"/>
      <c r="I57" s="101">
        <f>'Scenario calculation'!D519</f>
        <v>2.412255510290124</v>
      </c>
      <c r="J57" s="101">
        <f t="shared" si="0"/>
        <v>0.91225551029012397</v>
      </c>
      <c r="K57" s="145"/>
      <c r="L57"/>
    </row>
    <row r="58" spans="1:12" x14ac:dyDescent="0.3">
      <c r="A58" s="149">
        <f>'Scenario calculation'!J520</f>
        <v>0.15501726999389809</v>
      </c>
      <c r="B58" s="47">
        <f>A58-'Summary Output'!$B$24</f>
        <v>4.7675444978237211E-2</v>
      </c>
      <c r="C58"/>
      <c r="I58" s="101">
        <f>'Scenario calculation'!D520</f>
        <v>2.9752487358169111</v>
      </c>
      <c r="J58" s="101">
        <f t="shared" si="0"/>
        <v>1.4752487358169111</v>
      </c>
      <c r="K58" s="145"/>
      <c r="L58"/>
    </row>
    <row r="59" spans="1:12" x14ac:dyDescent="0.3">
      <c r="A59" s="149">
        <f>'Scenario calculation'!J521</f>
        <v>0.27470362829779393</v>
      </c>
      <c r="B59" s="47">
        <f>A59-'Summary Output'!$B$24</f>
        <v>0.16736180328213307</v>
      </c>
      <c r="C59"/>
      <c r="I59" s="101">
        <f>'Scenario calculation'!D521</f>
        <v>1.8447804142020936</v>
      </c>
      <c r="J59" s="101">
        <f t="shared" si="0"/>
        <v>0.3447804142020936</v>
      </c>
      <c r="K59" s="145"/>
      <c r="L59"/>
    </row>
    <row r="60" spans="1:12" x14ac:dyDescent="0.3">
      <c r="A60" s="149">
        <f>'Scenario calculation'!J522</f>
        <v>0.29770096557442582</v>
      </c>
      <c r="B60" s="47">
        <f>A60-'Summary Output'!$B$24</f>
        <v>0.19035914055876496</v>
      </c>
      <c r="C60"/>
      <c r="I60" s="101">
        <f>'Scenario calculation'!D522</f>
        <v>2.4019692508986363</v>
      </c>
      <c r="J60" s="101">
        <f t="shared" si="0"/>
        <v>0.90196925089863633</v>
      </c>
      <c r="K60" s="145"/>
      <c r="L60"/>
    </row>
    <row r="61" spans="1:12" x14ac:dyDescent="0.3">
      <c r="A61" s="149">
        <f>'Scenario calculation'!J523</f>
        <v>0.24249595773449406</v>
      </c>
      <c r="B61" s="47">
        <f>A61-'Summary Output'!$B$24</f>
        <v>0.1351541327188332</v>
      </c>
      <c r="C61"/>
      <c r="I61" s="101">
        <f>'Scenario calculation'!D523</f>
        <v>2.9021872866046641</v>
      </c>
      <c r="J61" s="101">
        <f t="shared" si="0"/>
        <v>1.4021872866046641</v>
      </c>
      <c r="K61" s="145"/>
      <c r="L61"/>
    </row>
    <row r="62" spans="1:12" x14ac:dyDescent="0.3">
      <c r="A62" s="149">
        <f>'Scenario calculation'!J524</f>
        <v>0.24241593586944421</v>
      </c>
      <c r="B62" s="47">
        <f>A62-'Summary Output'!$B$24</f>
        <v>0.13507411085378335</v>
      </c>
      <c r="C62"/>
      <c r="I62" s="101">
        <f>'Scenario calculation'!D524</f>
        <v>1.6812159909631497</v>
      </c>
      <c r="J62" s="101">
        <f t="shared" si="0"/>
        <v>0.18121599096314966</v>
      </c>
      <c r="K62" s="145"/>
      <c r="L62"/>
    </row>
    <row r="63" spans="1:12" x14ac:dyDescent="0.3">
      <c r="A63" s="149">
        <f>'Scenario calculation'!J525</f>
        <v>0.32344509363402141</v>
      </c>
      <c r="B63" s="47">
        <f>A63-'Summary Output'!$B$24</f>
        <v>0.21610326861836054</v>
      </c>
      <c r="C63"/>
      <c r="I63" s="101">
        <f>'Scenario calculation'!D525</f>
        <v>2.7295244947946626</v>
      </c>
      <c r="J63" s="101">
        <f t="shared" si="0"/>
        <v>1.2295244947946626</v>
      </c>
      <c r="K63" s="145"/>
      <c r="L63"/>
    </row>
    <row r="64" spans="1:12" x14ac:dyDescent="0.3">
      <c r="A64" s="149">
        <f>'Scenario calculation'!J526</f>
        <v>0.35128500442452681</v>
      </c>
      <c r="B64" s="47">
        <f>A64-'Summary Output'!$B$24</f>
        <v>0.24394317940886595</v>
      </c>
      <c r="C64"/>
      <c r="I64" s="101">
        <f>'Scenario calculation'!D526</f>
        <v>2.1541404592171789</v>
      </c>
      <c r="J64" s="101">
        <f t="shared" si="0"/>
        <v>0.65414045921717889</v>
      </c>
      <c r="K64" s="145"/>
      <c r="L64"/>
    </row>
    <row r="65" spans="1:12" x14ac:dyDescent="0.3">
      <c r="A65" s="149">
        <f>'Scenario calculation'!J527</f>
        <v>0.32088481966987215</v>
      </c>
      <c r="B65" s="47">
        <f>A65-'Summary Output'!$B$24</f>
        <v>0.21354299465421128</v>
      </c>
      <c r="C65"/>
      <c r="I65" s="101">
        <f>'Scenario calculation'!D527</f>
        <v>1.9103463506893792</v>
      </c>
      <c r="J65" s="101">
        <f t="shared" si="0"/>
        <v>0.41034635068937919</v>
      </c>
      <c r="K65" s="145"/>
      <c r="L65"/>
    </row>
    <row r="66" spans="1:12" x14ac:dyDescent="0.3">
      <c r="A66" s="149">
        <f>'Scenario calculation'!J528</f>
        <v>0.13953638001827562</v>
      </c>
      <c r="B66" s="47">
        <f>A66-'Summary Output'!$B$24</f>
        <v>3.2194555002614741E-2</v>
      </c>
      <c r="C66"/>
      <c r="I66" s="101">
        <f>'Scenario calculation'!D528</f>
        <v>2.5408274141862544</v>
      </c>
      <c r="J66" s="101">
        <f t="shared" si="0"/>
        <v>1.0408274141862544</v>
      </c>
      <c r="K66" s="145"/>
      <c r="L66"/>
    </row>
    <row r="67" spans="1:12" x14ac:dyDescent="0.3">
      <c r="A67" s="149">
        <f>'Scenario calculation'!J529</f>
        <v>0.13035781574846506</v>
      </c>
      <c r="B67" s="47">
        <f>A67-'Summary Output'!$B$24</f>
        <v>2.3015990732804179E-2</v>
      </c>
      <c r="C67"/>
      <c r="I67" s="101">
        <f>'Scenario calculation'!D529</f>
        <v>2.4105179250104598</v>
      </c>
      <c r="J67" s="101">
        <f t="shared" si="0"/>
        <v>0.91051792501045981</v>
      </c>
      <c r="K67" s="145"/>
      <c r="L67"/>
    </row>
    <row r="68" spans="1:12" x14ac:dyDescent="0.3">
      <c r="A68" s="149">
        <f>'Scenario calculation'!J530</f>
        <v>0.32902467771478272</v>
      </c>
      <c r="B68" s="47">
        <f>A68-'Summary Output'!$B$24</f>
        <v>0.22168285269912186</v>
      </c>
      <c r="C68"/>
      <c r="I68" s="101">
        <f>'Scenario calculation'!D530</f>
        <v>2.9562565616349099</v>
      </c>
      <c r="J68" s="101">
        <f t="shared" si="0"/>
        <v>1.4562565616349099</v>
      </c>
      <c r="K68" s="145"/>
      <c r="L68"/>
    </row>
    <row r="69" spans="1:12" x14ac:dyDescent="0.3">
      <c r="A69" s="149">
        <f>'Scenario calculation'!J531</f>
        <v>0.26067521314513864</v>
      </c>
      <c r="B69" s="47">
        <f>A69-'Summary Output'!$B$24</f>
        <v>0.15333338812947778</v>
      </c>
      <c r="C69"/>
      <c r="I69" s="101">
        <f>'Scenario calculation'!D531</f>
        <v>2.9632494146083337</v>
      </c>
      <c r="J69" s="101">
        <f t="shared" si="0"/>
        <v>1.4632494146083337</v>
      </c>
      <c r="K69" s="145"/>
      <c r="L69"/>
    </row>
    <row r="70" spans="1:12" x14ac:dyDescent="0.3">
      <c r="A70" s="149">
        <f>'Scenario calculation'!J532</f>
        <v>0.34768602030854101</v>
      </c>
      <c r="B70" s="47">
        <f>A70-'Summary Output'!$B$24</f>
        <v>0.24034419529288015</v>
      </c>
      <c r="C70"/>
      <c r="I70" s="101">
        <f>'Scenario calculation'!D532</f>
        <v>2.9390911799081985</v>
      </c>
      <c r="J70" s="101">
        <f t="shared" si="0"/>
        <v>1.4390911799081985</v>
      </c>
      <c r="K70" s="145"/>
      <c r="L70"/>
    </row>
    <row r="71" spans="1:12" x14ac:dyDescent="0.3">
      <c r="A71" s="149">
        <f>'Scenario calculation'!J533</f>
        <v>0.21318116600668202</v>
      </c>
      <c r="B71" s="47">
        <f>A71-'Summary Output'!$B$24</f>
        <v>0.10583934099102114</v>
      </c>
      <c r="C71"/>
      <c r="I71" s="101">
        <f>'Scenario calculation'!D533</f>
        <v>2.7323084503334281</v>
      </c>
      <c r="J71" s="101">
        <f t="shared" si="0"/>
        <v>1.2323084503334281</v>
      </c>
      <c r="K71" s="145"/>
      <c r="L71"/>
    </row>
    <row r="72" spans="1:12" x14ac:dyDescent="0.3">
      <c r="A72" s="149">
        <f>'Scenario calculation'!J534</f>
        <v>0.36551742875350546</v>
      </c>
      <c r="B72" s="47">
        <f>A72-'Summary Output'!$B$24</f>
        <v>0.25817560373784459</v>
      </c>
      <c r="C72"/>
      <c r="I72" s="101">
        <f>'Scenario calculation'!D534</f>
        <v>2.5417015854796916</v>
      </c>
      <c r="J72" s="101">
        <f t="shared" si="0"/>
        <v>1.0417015854796916</v>
      </c>
      <c r="K72" s="145"/>
      <c r="L72"/>
    </row>
    <row r="73" spans="1:12" x14ac:dyDescent="0.3">
      <c r="A73" s="149">
        <f>'Scenario calculation'!J535</f>
        <v>0.28005475768160237</v>
      </c>
      <c r="B73" s="47">
        <f>A73-'Summary Output'!$B$24</f>
        <v>0.17271293266594151</v>
      </c>
      <c r="C73"/>
      <c r="I73" s="101">
        <f>'Scenario calculation'!D535</f>
        <v>2.4504298824321804</v>
      </c>
      <c r="J73" s="101">
        <f t="shared" si="0"/>
        <v>0.95042988243218041</v>
      </c>
      <c r="K73" s="145"/>
      <c r="L73"/>
    </row>
    <row r="74" spans="1:12" x14ac:dyDescent="0.3">
      <c r="A74" s="149">
        <f>'Scenario calculation'!J536</f>
        <v>0.1537213784985545</v>
      </c>
      <c r="B74" s="47">
        <f>A74-'Summary Output'!$B$24</f>
        <v>4.6379553482893618E-2</v>
      </c>
      <c r="C74"/>
      <c r="I74" s="101">
        <f>'Scenario calculation'!D536</f>
        <v>3.2120549134704546</v>
      </c>
      <c r="J74" s="101">
        <f t="shared" si="0"/>
        <v>1.7120549134704546</v>
      </c>
      <c r="K74" s="145"/>
      <c r="L74"/>
    </row>
    <row r="75" spans="1:12" x14ac:dyDescent="0.3">
      <c r="A75" s="149">
        <f>'Scenario calculation'!J537</f>
        <v>0.1738553187769809</v>
      </c>
      <c r="B75" s="47">
        <f>A75-'Summary Output'!$B$24</f>
        <v>6.6513493761320028E-2</v>
      </c>
      <c r="C75"/>
      <c r="I75" s="101">
        <f>'Scenario calculation'!D537</f>
        <v>3.2343163234872798</v>
      </c>
      <c r="J75" s="101">
        <f t="shared" si="0"/>
        <v>1.7343163234872798</v>
      </c>
      <c r="K75" s="145"/>
      <c r="L75"/>
    </row>
    <row r="76" spans="1:12" x14ac:dyDescent="0.3">
      <c r="A76" s="149">
        <f>'Scenario calculation'!J538</f>
        <v>0.23414420273171821</v>
      </c>
      <c r="B76" s="47">
        <f>A76-'Summary Output'!$B$24</f>
        <v>0.12680237771605735</v>
      </c>
      <c r="C76"/>
      <c r="I76" s="101">
        <f>'Scenario calculation'!D538</f>
        <v>3.0232020550802732</v>
      </c>
      <c r="J76" s="101">
        <f t="shared" si="0"/>
        <v>1.5232020550802732</v>
      </c>
      <c r="K76" s="145"/>
      <c r="L76"/>
    </row>
    <row r="77" spans="1:12" x14ac:dyDescent="0.3">
      <c r="A77" s="149">
        <f>'Scenario calculation'!J539</f>
        <v>0.30615306321520808</v>
      </c>
      <c r="B77" s="47">
        <f>A77-'Summary Output'!$B$24</f>
        <v>0.19881123819954721</v>
      </c>
      <c r="C77"/>
      <c r="I77" s="101">
        <f>'Scenario calculation'!D539</f>
        <v>2.6354004471355772</v>
      </c>
      <c r="J77" s="101">
        <f t="shared" si="0"/>
        <v>1.1354004471355772</v>
      </c>
      <c r="K77" s="145"/>
      <c r="L77"/>
    </row>
    <row r="78" spans="1:12" x14ac:dyDescent="0.3">
      <c r="A78" s="149">
        <f>'Scenario calculation'!J540</f>
        <v>0.23520141739326528</v>
      </c>
      <c r="B78" s="47">
        <f>A78-'Summary Output'!$B$24</f>
        <v>0.12785959237760441</v>
      </c>
      <c r="C78"/>
      <c r="I78" s="101">
        <f>'Scenario calculation'!D540</f>
        <v>2.9365169376466325</v>
      </c>
      <c r="J78" s="101">
        <f t="shared" si="0"/>
        <v>1.4365169376466325</v>
      </c>
      <c r="K78" s="145"/>
      <c r="L78"/>
    </row>
    <row r="79" spans="1:12" x14ac:dyDescent="0.3">
      <c r="A79" s="149">
        <f>'Scenario calculation'!J541</f>
        <v>0.15589876138999181</v>
      </c>
      <c r="B79" s="47">
        <f>A79-'Summary Output'!$B$24</f>
        <v>4.8556936374330936E-2</v>
      </c>
      <c r="C79"/>
      <c r="I79" s="101">
        <f>'Scenario calculation'!D541</f>
        <v>1.6773190050340308</v>
      </c>
      <c r="J79" s="101">
        <f t="shared" si="0"/>
        <v>0.17731900503403075</v>
      </c>
      <c r="K79" s="145"/>
      <c r="L79"/>
    </row>
    <row r="80" spans="1:12" x14ac:dyDescent="0.3">
      <c r="A80" s="149">
        <f>'Scenario calculation'!J542</f>
        <v>0.29401392629276879</v>
      </c>
      <c r="B80" s="47">
        <f>A80-'Summary Output'!$B$24</f>
        <v>0.18667210127710793</v>
      </c>
      <c r="C80"/>
      <c r="I80" s="101">
        <f>'Scenario calculation'!D542</f>
        <v>2.7170155768563964</v>
      </c>
      <c r="J80" s="101">
        <f t="shared" ref="J80:J143" si="3">I80-1.5</f>
        <v>1.2170155768563964</v>
      </c>
      <c r="K80" s="145"/>
      <c r="L80"/>
    </row>
    <row r="81" spans="1:12" x14ac:dyDescent="0.3">
      <c r="A81" s="149">
        <f>'Scenario calculation'!J543</f>
        <v>0.12414262035928258</v>
      </c>
      <c r="B81" s="47">
        <f>A81-'Summary Output'!$B$24</f>
        <v>1.6800795343621708E-2</v>
      </c>
      <c r="C81"/>
      <c r="I81" s="101">
        <f>'Scenario calculation'!D543</f>
        <v>2.0042330184139736</v>
      </c>
      <c r="J81" s="101">
        <f t="shared" si="3"/>
        <v>0.50423301841397361</v>
      </c>
      <c r="K81" s="145"/>
      <c r="L81"/>
    </row>
    <row r="82" spans="1:12" x14ac:dyDescent="0.3">
      <c r="A82" s="149">
        <f>'Scenario calculation'!J544</f>
        <v>0.26557295764092026</v>
      </c>
      <c r="B82" s="47">
        <f>A82-'Summary Output'!$B$24</f>
        <v>0.1582311326252594</v>
      </c>
      <c r="C82"/>
      <c r="I82" s="101">
        <f>'Scenario calculation'!D544</f>
        <v>3.4356119753192167</v>
      </c>
      <c r="J82" s="101">
        <f t="shared" si="3"/>
        <v>1.9356119753192167</v>
      </c>
      <c r="K82" s="145"/>
      <c r="L82"/>
    </row>
    <row r="83" spans="1:12" x14ac:dyDescent="0.3">
      <c r="A83" s="149">
        <f>'Scenario calculation'!J545</f>
        <v>0.29113519709617242</v>
      </c>
      <c r="B83" s="47">
        <f>A83-'Summary Output'!$B$24</f>
        <v>0.18379337208051155</v>
      </c>
      <c r="C83"/>
      <c r="I83" s="101">
        <f>'Scenario calculation'!D545</f>
        <v>3.3432005586805302</v>
      </c>
      <c r="J83" s="101">
        <f t="shared" si="3"/>
        <v>1.8432005586805302</v>
      </c>
      <c r="K83" s="145"/>
      <c r="L83"/>
    </row>
    <row r="84" spans="1:12" x14ac:dyDescent="0.3">
      <c r="A84" s="149">
        <f>'Scenario calculation'!J546</f>
        <v>0.26755702103229217</v>
      </c>
      <c r="B84" s="47">
        <f>A84-'Summary Output'!$B$24</f>
        <v>0.16021519601663131</v>
      </c>
      <c r="C84"/>
      <c r="I84" s="101">
        <f>'Scenario calculation'!D546</f>
        <v>2.6637454105338572</v>
      </c>
      <c r="J84" s="101">
        <f t="shared" si="3"/>
        <v>1.1637454105338572</v>
      </c>
      <c r="K84" s="145"/>
      <c r="L84"/>
    </row>
    <row r="85" spans="1:12" x14ac:dyDescent="0.3">
      <c r="A85" s="149">
        <f>'Scenario calculation'!J547</f>
        <v>0.31923448905307428</v>
      </c>
      <c r="B85" s="47">
        <f>A85-'Summary Output'!$B$24</f>
        <v>0.21189266403741341</v>
      </c>
      <c r="C85"/>
      <c r="I85" s="101">
        <f>'Scenario calculation'!D547</f>
        <v>3.0454733508258456</v>
      </c>
      <c r="J85" s="101">
        <f t="shared" si="3"/>
        <v>1.5454733508258456</v>
      </c>
      <c r="K85" s="145"/>
      <c r="L85"/>
    </row>
    <row r="86" spans="1:12" x14ac:dyDescent="0.3">
      <c r="A86" s="149">
        <f>'Scenario calculation'!J548</f>
        <v>0.21796092773941145</v>
      </c>
      <c r="B86" s="47">
        <f>A86-'Summary Output'!$B$24</f>
        <v>0.11061910272375057</v>
      </c>
      <c r="C86"/>
      <c r="I86" s="101">
        <f>'Scenario calculation'!D548</f>
        <v>2.8501803382174216</v>
      </c>
      <c r="J86" s="101">
        <f t="shared" si="3"/>
        <v>1.3501803382174216</v>
      </c>
      <c r="K86" s="145"/>
      <c r="L86"/>
    </row>
    <row r="87" spans="1:12" x14ac:dyDescent="0.3">
      <c r="A87" s="149">
        <f>'Scenario calculation'!J549</f>
        <v>0.23260480054503385</v>
      </c>
      <c r="B87" s="47">
        <f>A87-'Summary Output'!$B$24</f>
        <v>0.12526297552937299</v>
      </c>
      <c r="C87"/>
      <c r="I87" s="101">
        <f>'Scenario calculation'!D549</f>
        <v>2.7722290139793193</v>
      </c>
      <c r="J87" s="101">
        <f t="shared" si="3"/>
        <v>1.2722290139793193</v>
      </c>
      <c r="K87" s="145"/>
      <c r="L87"/>
    </row>
    <row r="88" spans="1:12" x14ac:dyDescent="0.3">
      <c r="A88" s="149">
        <f>'Scenario calculation'!J550</f>
        <v>0.28167672924954079</v>
      </c>
      <c r="B88" s="47">
        <f>A88-'Summary Output'!$B$24</f>
        <v>0.17433490423387993</v>
      </c>
      <c r="C88"/>
      <c r="I88" s="101">
        <f>'Scenario calculation'!D550</f>
        <v>1.8095127325809877</v>
      </c>
      <c r="J88" s="101">
        <f t="shared" si="3"/>
        <v>0.30951273258098766</v>
      </c>
      <c r="K88" s="145"/>
      <c r="L88"/>
    </row>
    <row r="89" spans="1:12" x14ac:dyDescent="0.3">
      <c r="A89" s="149">
        <f>'Scenario calculation'!J551</f>
        <v>0.32661903826965588</v>
      </c>
      <c r="B89" s="47">
        <f>A89-'Summary Output'!$B$24</f>
        <v>0.21927721325399502</v>
      </c>
      <c r="C89"/>
      <c r="I89" s="101">
        <f>'Scenario calculation'!D551</f>
        <v>2.6528534579917142</v>
      </c>
      <c r="J89" s="101">
        <f t="shared" si="3"/>
        <v>1.1528534579917142</v>
      </c>
      <c r="K89" s="145"/>
      <c r="L89"/>
    </row>
    <row r="90" spans="1:12" x14ac:dyDescent="0.3">
      <c r="A90" s="149">
        <f>'Scenario calculation'!J552</f>
        <v>0.12519123542648747</v>
      </c>
      <c r="B90" s="47">
        <f>A90-'Summary Output'!$B$24</f>
        <v>1.7849410410826591E-2</v>
      </c>
      <c r="C90"/>
      <c r="I90" s="101">
        <f>'Scenario calculation'!D552</f>
        <v>3.4825324465160508</v>
      </c>
      <c r="J90" s="101">
        <f t="shared" si="3"/>
        <v>1.9825324465160508</v>
      </c>
      <c r="K90" s="145"/>
      <c r="L90"/>
    </row>
    <row r="91" spans="1:12" x14ac:dyDescent="0.3">
      <c r="A91" s="149">
        <f>'Scenario calculation'!J553</f>
        <v>0.2727906335488397</v>
      </c>
      <c r="B91" s="47">
        <f>A91-'Summary Output'!$B$24</f>
        <v>0.16544880853317884</v>
      </c>
      <c r="C91"/>
      <c r="I91" s="101">
        <f>'Scenario calculation'!D553</f>
        <v>1.9430570102742049</v>
      </c>
      <c r="J91" s="101">
        <f t="shared" si="3"/>
        <v>0.44305701027420485</v>
      </c>
      <c r="K91" s="145"/>
      <c r="L91"/>
    </row>
    <row r="92" spans="1:12" x14ac:dyDescent="0.3">
      <c r="A92" s="149">
        <f>'Scenario calculation'!J554</f>
        <v>0.24155632056702658</v>
      </c>
      <c r="B92" s="47">
        <f>A92-'Summary Output'!$B$24</f>
        <v>0.13421449555136572</v>
      </c>
      <c r="C92"/>
      <c r="I92" s="101">
        <f>'Scenario calculation'!D554</f>
        <v>2.6658597223041012</v>
      </c>
      <c r="J92" s="101">
        <f t="shared" si="3"/>
        <v>1.1658597223041012</v>
      </c>
      <c r="K92" s="145"/>
      <c r="L92"/>
    </row>
    <row r="93" spans="1:12" x14ac:dyDescent="0.3">
      <c r="A93" s="149">
        <f>'Scenario calculation'!J555</f>
        <v>0.16947209234015603</v>
      </c>
      <c r="B93" s="47">
        <f>A93-'Summary Output'!$B$24</f>
        <v>6.2130267324495156E-2</v>
      </c>
      <c r="C93"/>
      <c r="I93" s="101">
        <f>'Scenario calculation'!D555</f>
        <v>2.9711921043160094</v>
      </c>
      <c r="J93" s="101">
        <f t="shared" si="3"/>
        <v>1.4711921043160094</v>
      </c>
      <c r="K93" s="145"/>
      <c r="L93"/>
    </row>
    <row r="94" spans="1:12" x14ac:dyDescent="0.3">
      <c r="A94" s="149">
        <f>'Scenario calculation'!J556</f>
        <v>0.14504564492595917</v>
      </c>
      <c r="B94" s="47">
        <f>A94-'Summary Output'!$B$24</f>
        <v>3.7703819910298295E-2</v>
      </c>
      <c r="C94"/>
      <c r="I94" s="101">
        <f>'Scenario calculation'!D556</f>
        <v>2.0562230260025998</v>
      </c>
      <c r="J94" s="101">
        <f t="shared" si="3"/>
        <v>0.55622302600259976</v>
      </c>
      <c r="K94" s="145"/>
      <c r="L94"/>
    </row>
    <row r="95" spans="1:12" x14ac:dyDescent="0.3">
      <c r="A95" s="149">
        <f>'Scenario calculation'!J557</f>
        <v>0.11842424350996428</v>
      </c>
      <c r="B95" s="47">
        <f>A95-'Summary Output'!$B$24</f>
        <v>1.10824184943034E-2</v>
      </c>
      <c r="C95"/>
      <c r="I95" s="101">
        <f>'Scenario calculation'!D557</f>
        <v>2.103271288732782</v>
      </c>
      <c r="J95" s="101">
        <f t="shared" si="3"/>
        <v>0.60327128873278202</v>
      </c>
      <c r="K95" s="145"/>
      <c r="L95"/>
    </row>
    <row r="96" spans="1:12" x14ac:dyDescent="0.3">
      <c r="A96" s="149">
        <f>'Scenario calculation'!J558</f>
        <v>0.23606876177787073</v>
      </c>
      <c r="B96" s="47">
        <f>A96-'Summary Output'!$B$24</f>
        <v>0.12872693676220986</v>
      </c>
      <c r="C96"/>
      <c r="I96" s="101">
        <f>'Scenario calculation'!D558</f>
        <v>3.0128092541306195</v>
      </c>
      <c r="J96" s="101">
        <f t="shared" si="3"/>
        <v>1.5128092541306195</v>
      </c>
      <c r="K96" s="145"/>
      <c r="L96"/>
    </row>
    <row r="97" spans="1:12" x14ac:dyDescent="0.3">
      <c r="A97" s="149">
        <f>'Scenario calculation'!J559</f>
        <v>0.17863628738961679</v>
      </c>
      <c r="B97" s="47">
        <f>A97-'Summary Output'!$B$24</f>
        <v>7.1294462373955911E-2</v>
      </c>
      <c r="C97"/>
      <c r="I97" s="101">
        <f>'Scenario calculation'!D559</f>
        <v>2.9948724433387119</v>
      </c>
      <c r="J97" s="101">
        <f t="shared" si="3"/>
        <v>1.4948724433387119</v>
      </c>
      <c r="K97" s="145"/>
      <c r="L97"/>
    </row>
    <row r="98" spans="1:12" x14ac:dyDescent="0.3">
      <c r="A98" s="149">
        <f>'Scenario calculation'!J560</f>
        <v>0.10621288399018547</v>
      </c>
      <c r="B98" s="47">
        <f>A98-'Summary Output'!$B$24</f>
        <v>-1.1289410254754079E-3</v>
      </c>
      <c r="C98"/>
      <c r="I98" s="101">
        <f>'Scenario calculation'!D560</f>
        <v>2.9738265548268066</v>
      </c>
      <c r="J98" s="101">
        <f t="shared" si="3"/>
        <v>1.4738265548268066</v>
      </c>
      <c r="K98" s="145"/>
      <c r="L98"/>
    </row>
    <row r="99" spans="1:12" x14ac:dyDescent="0.3">
      <c r="A99" s="149">
        <f>'Scenario calculation'!J561</f>
        <v>0.24385087029020358</v>
      </c>
      <c r="B99" s="47">
        <f>A99-'Summary Output'!$B$24</f>
        <v>0.13650904527454272</v>
      </c>
      <c r="C99"/>
      <c r="I99" s="101">
        <f>'Scenario calculation'!D561</f>
        <v>2.3300475744570073</v>
      </c>
      <c r="J99" s="101">
        <f t="shared" si="3"/>
        <v>0.83004757445700728</v>
      </c>
      <c r="K99" s="145"/>
      <c r="L99"/>
    </row>
    <row r="100" spans="1:12" x14ac:dyDescent="0.3">
      <c r="A100" s="149">
        <f>'Scenario calculation'!J562</f>
        <v>0.13417418090350708</v>
      </c>
      <c r="B100" s="47">
        <f>A100-'Summary Output'!$B$24</f>
        <v>2.6832355887846202E-2</v>
      </c>
      <c r="C100"/>
      <c r="I100" s="101">
        <f>'Scenario calculation'!D562</f>
        <v>2.4965723002189448</v>
      </c>
      <c r="J100" s="101">
        <f t="shared" si="3"/>
        <v>0.99657230021894483</v>
      </c>
      <c r="K100" s="145"/>
      <c r="L100"/>
    </row>
    <row r="101" spans="1:12" x14ac:dyDescent="0.3">
      <c r="A101" s="149">
        <f>'Scenario calculation'!J563</f>
        <v>0.15926828749023803</v>
      </c>
      <c r="B101" s="47">
        <f>A101-'Summary Output'!$B$24</f>
        <v>5.1926462474577148E-2</v>
      </c>
      <c r="C101"/>
      <c r="I101" s="101">
        <f>'Scenario calculation'!D563</f>
        <v>2.8721674311744461</v>
      </c>
      <c r="J101" s="101">
        <f t="shared" si="3"/>
        <v>1.3721674311744461</v>
      </c>
      <c r="K101" s="145"/>
      <c r="L101"/>
    </row>
    <row r="102" spans="1:12" x14ac:dyDescent="0.3">
      <c r="A102" s="149">
        <f>'Scenario calculation'!J564</f>
        <v>0.16579602376830449</v>
      </c>
      <c r="B102" s="47">
        <f>A102-'Summary Output'!$B$24</f>
        <v>5.8454198752643613E-2</v>
      </c>
      <c r="C102"/>
      <c r="I102" s="101">
        <f>'Scenario calculation'!D564</f>
        <v>2.9763787240249679</v>
      </c>
      <c r="J102" s="101">
        <f t="shared" si="3"/>
        <v>1.4763787240249679</v>
      </c>
      <c r="K102" s="145"/>
      <c r="L102"/>
    </row>
    <row r="103" spans="1:12" x14ac:dyDescent="0.3">
      <c r="A103" s="149">
        <f>'Scenario calculation'!J565</f>
        <v>0.28506990839366209</v>
      </c>
      <c r="B103" s="47">
        <f>A103-'Summary Output'!$B$24</f>
        <v>0.17772808337800122</v>
      </c>
      <c r="C103"/>
      <c r="I103" s="101">
        <f>'Scenario calculation'!D565</f>
        <v>2.3652679783629096</v>
      </c>
      <c r="J103" s="101">
        <f t="shared" si="3"/>
        <v>0.86526797836290958</v>
      </c>
      <c r="K103" s="145"/>
      <c r="L103"/>
    </row>
    <row r="104" spans="1:12" x14ac:dyDescent="0.3">
      <c r="A104" s="149">
        <f>'Scenario calculation'!J566</f>
        <v>0.16158237514703533</v>
      </c>
      <c r="B104" s="47">
        <f>A104-'Summary Output'!$B$24</f>
        <v>5.4240550131374451E-2</v>
      </c>
      <c r="C104"/>
      <c r="I104" s="101">
        <f>'Scenario calculation'!D566</f>
        <v>1.8100517616566787</v>
      </c>
      <c r="J104" s="101">
        <f t="shared" si="3"/>
        <v>0.31005176165667869</v>
      </c>
      <c r="K104" s="145"/>
      <c r="L104"/>
    </row>
    <row r="105" spans="1:12" x14ac:dyDescent="0.3">
      <c r="A105" s="149">
        <f>'Scenario calculation'!J567</f>
        <v>0.1576507041041606</v>
      </c>
      <c r="B105" s="47">
        <f>A105-'Summary Output'!$B$24</f>
        <v>5.0308879088499722E-2</v>
      </c>
      <c r="C105"/>
      <c r="I105" s="101">
        <f>'Scenario calculation'!D567</f>
        <v>2.1719703329429665</v>
      </c>
      <c r="J105" s="101">
        <f t="shared" si="3"/>
        <v>0.67197033294296649</v>
      </c>
      <c r="K105" s="145"/>
      <c r="L105"/>
    </row>
    <row r="106" spans="1:12" x14ac:dyDescent="0.3">
      <c r="A106" s="149">
        <f>'Scenario calculation'!J568</f>
        <v>0.25380921723507943</v>
      </c>
      <c r="B106" s="47">
        <f>A106-'Summary Output'!$B$24</f>
        <v>0.14646739221941857</v>
      </c>
      <c r="C106"/>
      <c r="I106" s="101">
        <f>'Scenario calculation'!D568</f>
        <v>2.9674838175147267</v>
      </c>
      <c r="J106" s="101">
        <f t="shared" si="3"/>
        <v>1.4674838175147267</v>
      </c>
      <c r="K106" s="145"/>
      <c r="L106"/>
    </row>
    <row r="107" spans="1:12" x14ac:dyDescent="0.3">
      <c r="A107" s="149">
        <f>'Scenario calculation'!J569</f>
        <v>0.19546897581556988</v>
      </c>
      <c r="B107" s="47">
        <f>A107-'Summary Output'!$B$24</f>
        <v>8.8127150799909001E-2</v>
      </c>
      <c r="C107"/>
      <c r="I107" s="101">
        <f>'Scenario calculation'!D569</f>
        <v>1.9404357291916181</v>
      </c>
      <c r="J107" s="101">
        <f t="shared" si="3"/>
        <v>0.44043572919161811</v>
      </c>
      <c r="K107" s="145"/>
      <c r="L107"/>
    </row>
    <row r="108" spans="1:12" x14ac:dyDescent="0.3">
      <c r="A108" s="149">
        <f>'Scenario calculation'!J570</f>
        <v>0.27913023650188395</v>
      </c>
      <c r="B108" s="47">
        <f>A108-'Summary Output'!$B$24</f>
        <v>0.17178841148622309</v>
      </c>
      <c r="C108"/>
      <c r="I108" s="101">
        <f>'Scenario calculation'!D570</f>
        <v>2.6025383242772699</v>
      </c>
      <c r="J108" s="101">
        <f t="shared" si="3"/>
        <v>1.1025383242772699</v>
      </c>
      <c r="K108" s="145"/>
      <c r="L108"/>
    </row>
    <row r="109" spans="1:12" x14ac:dyDescent="0.3">
      <c r="A109" s="149">
        <f>'Scenario calculation'!J571</f>
        <v>0.30981873598602783</v>
      </c>
      <c r="B109" s="47">
        <f>A109-'Summary Output'!$B$24</f>
        <v>0.20247691097036696</v>
      </c>
      <c r="C109"/>
      <c r="I109" s="101">
        <f>'Scenario calculation'!D571</f>
        <v>2.6792584177325867</v>
      </c>
      <c r="J109" s="101">
        <f t="shared" si="3"/>
        <v>1.1792584177325867</v>
      </c>
      <c r="K109" s="145"/>
      <c r="L109"/>
    </row>
    <row r="110" spans="1:12" x14ac:dyDescent="0.3">
      <c r="A110" s="149">
        <f>'Scenario calculation'!J572</f>
        <v>0.18992928279774435</v>
      </c>
      <c r="B110" s="47">
        <f>A110-'Summary Output'!$B$24</f>
        <v>8.258745778208347E-2</v>
      </c>
      <c r="C110"/>
      <c r="I110" s="101">
        <f>'Scenario calculation'!D572</f>
        <v>2.1590506782742871</v>
      </c>
      <c r="J110" s="101">
        <f t="shared" si="3"/>
        <v>0.65905067827428709</v>
      </c>
      <c r="K110" s="145"/>
      <c r="L110"/>
    </row>
    <row r="111" spans="1:12" x14ac:dyDescent="0.3">
      <c r="A111" s="149">
        <f>'Scenario calculation'!J573</f>
        <v>0.11210458245847632</v>
      </c>
      <c r="B111" s="47">
        <f>A111-'Summary Output'!$B$24</f>
        <v>4.7627574428154434E-3</v>
      </c>
      <c r="C111"/>
      <c r="I111" s="101">
        <f>'Scenario calculation'!D573</f>
        <v>2.8206507678276536</v>
      </c>
      <c r="J111" s="101">
        <f t="shared" si="3"/>
        <v>1.3206507678276536</v>
      </c>
      <c r="K111" s="145"/>
      <c r="L111"/>
    </row>
    <row r="112" spans="1:12" x14ac:dyDescent="0.3">
      <c r="A112" s="149">
        <f>'Scenario calculation'!J574</f>
        <v>0.18310279956593667</v>
      </c>
      <c r="B112" s="47">
        <f>A112-'Summary Output'!$B$24</f>
        <v>7.5760974550275792E-2</v>
      </c>
      <c r="C112"/>
      <c r="I112" s="101">
        <f>'Scenario calculation'!D574</f>
        <v>2.4311928056652254</v>
      </c>
      <c r="J112" s="101">
        <f t="shared" si="3"/>
        <v>0.93119280566522544</v>
      </c>
      <c r="K112" s="145"/>
      <c r="L112"/>
    </row>
    <row r="113" spans="1:12" x14ac:dyDescent="0.3">
      <c r="A113" s="149">
        <f>'Scenario calculation'!J575</f>
        <v>0.13892939372472934</v>
      </c>
      <c r="B113" s="47">
        <f>A113-'Summary Output'!$B$24</f>
        <v>3.1587568709068467E-2</v>
      </c>
      <c r="C113"/>
      <c r="I113" s="101">
        <f>'Scenario calculation'!D575</f>
        <v>2.0388148921648779</v>
      </c>
      <c r="J113" s="101">
        <f t="shared" si="3"/>
        <v>0.53881489216487788</v>
      </c>
      <c r="K113" s="145"/>
      <c r="L113"/>
    </row>
    <row r="114" spans="1:12" x14ac:dyDescent="0.3">
      <c r="A114" s="149">
        <f>'Scenario calculation'!J576</f>
        <v>0.12413093295577982</v>
      </c>
      <c r="B114" s="47">
        <f>A114-'Summary Output'!$B$24</f>
        <v>1.6789107940118939E-2</v>
      </c>
      <c r="C114"/>
      <c r="I114" s="101">
        <f>'Scenario calculation'!D576</f>
        <v>2.0746382405547026</v>
      </c>
      <c r="J114" s="101">
        <f t="shared" si="3"/>
        <v>0.57463824055470258</v>
      </c>
      <c r="K114" s="145"/>
      <c r="L114"/>
    </row>
    <row r="115" spans="1:12" x14ac:dyDescent="0.3">
      <c r="A115" s="149">
        <f>'Scenario calculation'!J577</f>
        <v>0.24861527842725017</v>
      </c>
      <c r="B115" s="47">
        <f>A115-'Summary Output'!$B$24</f>
        <v>0.14127345341158931</v>
      </c>
      <c r="C115"/>
      <c r="I115" s="101">
        <f>'Scenario calculation'!D577</f>
        <v>1.8339263175377531</v>
      </c>
      <c r="J115" s="101">
        <f t="shared" si="3"/>
        <v>0.33392631753775315</v>
      </c>
      <c r="K115" s="145"/>
      <c r="L115"/>
    </row>
    <row r="116" spans="1:12" x14ac:dyDescent="0.3">
      <c r="A116" s="149">
        <f>'Scenario calculation'!J578</f>
        <v>0.27773332173478926</v>
      </c>
      <c r="B116" s="47">
        <f>A116-'Summary Output'!$B$24</f>
        <v>0.1703914967191284</v>
      </c>
      <c r="C116"/>
      <c r="I116" s="101">
        <f>'Scenario calculation'!D578</f>
        <v>2.7682554904312489</v>
      </c>
      <c r="J116" s="101">
        <f t="shared" si="3"/>
        <v>1.2682554904312489</v>
      </c>
      <c r="K116" s="145"/>
      <c r="L116"/>
    </row>
    <row r="117" spans="1:12" x14ac:dyDescent="0.3">
      <c r="A117" s="149">
        <f>'Scenario calculation'!J579</f>
        <v>0.17372726944865624</v>
      </c>
      <c r="B117" s="47">
        <f>A117-'Summary Output'!$B$24</f>
        <v>6.6385444432995364E-2</v>
      </c>
      <c r="C117"/>
      <c r="I117" s="101">
        <f>'Scenario calculation'!D579</f>
        <v>3.4098962068840954</v>
      </c>
      <c r="J117" s="101">
        <f t="shared" si="3"/>
        <v>1.9098962068840954</v>
      </c>
      <c r="K117" s="145"/>
      <c r="L117"/>
    </row>
    <row r="118" spans="1:12" x14ac:dyDescent="0.3">
      <c r="A118" s="149">
        <f>'Scenario calculation'!J580</f>
        <v>0.16664689077438166</v>
      </c>
      <c r="B118" s="47">
        <f>A118-'Summary Output'!$B$24</f>
        <v>5.9305065758720785E-2</v>
      </c>
      <c r="C118"/>
      <c r="I118" s="101">
        <f>'Scenario calculation'!D580</f>
        <v>2.0980524278876271</v>
      </c>
      <c r="J118" s="101">
        <f t="shared" si="3"/>
        <v>0.59805242788762714</v>
      </c>
      <c r="K118" s="145"/>
      <c r="L118"/>
    </row>
    <row r="119" spans="1:12" x14ac:dyDescent="0.3">
      <c r="A119" s="149">
        <f>'Scenario calculation'!J581</f>
        <v>0.34996472090134412</v>
      </c>
      <c r="B119" s="47">
        <f>A119-'Summary Output'!$B$24</f>
        <v>0.24262289588568325</v>
      </c>
      <c r="C119"/>
      <c r="I119" s="101">
        <f>'Scenario calculation'!D581</f>
        <v>2.6411380025359912</v>
      </c>
      <c r="J119" s="101">
        <f t="shared" si="3"/>
        <v>1.1411380025359912</v>
      </c>
      <c r="K119" s="145"/>
      <c r="L119"/>
    </row>
    <row r="120" spans="1:12" x14ac:dyDescent="0.3">
      <c r="A120" s="149">
        <f>'Scenario calculation'!J582</f>
        <v>0.35763854802911665</v>
      </c>
      <c r="B120" s="47">
        <f>A120-'Summary Output'!$B$24</f>
        <v>0.25029672301345579</v>
      </c>
      <c r="C120"/>
      <c r="I120" s="101">
        <f>'Scenario calculation'!D582</f>
        <v>2.591335700841833</v>
      </c>
      <c r="J120" s="101">
        <f t="shared" si="3"/>
        <v>1.091335700841833</v>
      </c>
      <c r="K120" s="145"/>
      <c r="L120"/>
    </row>
    <row r="121" spans="1:12" x14ac:dyDescent="0.3">
      <c r="A121" s="149">
        <f>'Scenario calculation'!J583</f>
        <v>0.25223416836193335</v>
      </c>
      <c r="B121" s="47">
        <f>A121-'Summary Output'!$B$24</f>
        <v>0.14489234334627249</v>
      </c>
      <c r="C121"/>
      <c r="I121" s="101">
        <f>'Scenario calculation'!D583</f>
        <v>2.3879298187586748</v>
      </c>
      <c r="J121" s="101">
        <f t="shared" si="3"/>
        <v>0.88792981875867483</v>
      </c>
      <c r="K121" s="145"/>
      <c r="L121"/>
    </row>
    <row r="122" spans="1:12" x14ac:dyDescent="0.3">
      <c r="A122" s="149">
        <f>'Scenario calculation'!J584</f>
        <v>0.20818377254160314</v>
      </c>
      <c r="B122" s="47">
        <f>A122-'Summary Output'!$B$24</f>
        <v>0.10084194752594226</v>
      </c>
      <c r="C122"/>
      <c r="I122" s="101">
        <f>'Scenario calculation'!D584</f>
        <v>1.7403744371746854</v>
      </c>
      <c r="J122" s="101">
        <f t="shared" si="3"/>
        <v>0.24037443717468543</v>
      </c>
      <c r="K122" s="145"/>
      <c r="L122"/>
    </row>
    <row r="123" spans="1:12" x14ac:dyDescent="0.3">
      <c r="A123" s="149">
        <f>'Scenario calculation'!J585</f>
        <v>0.28767500490309783</v>
      </c>
      <c r="B123" s="47">
        <f>A123-'Summary Output'!$B$24</f>
        <v>0.18033317988743697</v>
      </c>
      <c r="C123"/>
      <c r="I123" s="101">
        <f>'Scenario calculation'!D585</f>
        <v>2.0108443890147747</v>
      </c>
      <c r="J123" s="101">
        <f t="shared" si="3"/>
        <v>0.51084438901477469</v>
      </c>
      <c r="K123" s="145"/>
      <c r="L123"/>
    </row>
    <row r="124" spans="1:12" x14ac:dyDescent="0.3">
      <c r="A124" s="149">
        <f>'Scenario calculation'!J586</f>
        <v>7.7919560228904006E-2</v>
      </c>
      <c r="B124" s="47">
        <f>A124-'Summary Output'!$B$24</f>
        <v>-2.9422264786756872E-2</v>
      </c>
      <c r="C124"/>
      <c r="I124" s="101">
        <f>'Scenario calculation'!D586</f>
        <v>1.7542356046494909</v>
      </c>
      <c r="J124" s="101">
        <f t="shared" si="3"/>
        <v>0.25423560464949091</v>
      </c>
      <c r="K124" s="145"/>
      <c r="L124"/>
    </row>
    <row r="125" spans="1:12" x14ac:dyDescent="0.3">
      <c r="A125" s="149">
        <f>'Scenario calculation'!J587</f>
        <v>0.36096320329007048</v>
      </c>
      <c r="B125" s="47">
        <f>A125-'Summary Output'!$B$24</f>
        <v>0.25362137827440961</v>
      </c>
      <c r="C125"/>
      <c r="I125" s="101">
        <f>'Scenario calculation'!D587</f>
        <v>2.371916431845503</v>
      </c>
      <c r="J125" s="101">
        <f t="shared" si="3"/>
        <v>0.87191643184550305</v>
      </c>
      <c r="K125" s="145"/>
      <c r="L125"/>
    </row>
    <row r="126" spans="1:12" x14ac:dyDescent="0.3">
      <c r="A126" s="149">
        <f>'Scenario calculation'!J588</f>
        <v>0.32594067648870517</v>
      </c>
      <c r="B126" s="47">
        <f>A126-'Summary Output'!$B$24</f>
        <v>0.21859885147304431</v>
      </c>
      <c r="C126"/>
      <c r="I126" s="101">
        <f>'Scenario calculation'!D588</f>
        <v>3.3456082126066704</v>
      </c>
      <c r="J126" s="101">
        <f t="shared" si="3"/>
        <v>1.8456082126066704</v>
      </c>
      <c r="K126" s="145"/>
      <c r="L126"/>
    </row>
    <row r="127" spans="1:12" x14ac:dyDescent="0.3">
      <c r="A127" s="149">
        <f>'Scenario calculation'!J589</f>
        <v>0.28984172848133305</v>
      </c>
      <c r="B127" s="47">
        <f>A127-'Summary Output'!$B$24</f>
        <v>0.18249990346567219</v>
      </c>
      <c r="C127"/>
      <c r="I127" s="101">
        <f>'Scenario calculation'!D589</f>
        <v>1.7642227364930467</v>
      </c>
      <c r="J127" s="101">
        <f t="shared" si="3"/>
        <v>0.26422273649304673</v>
      </c>
      <c r="K127" s="145"/>
      <c r="L127"/>
    </row>
    <row r="128" spans="1:12" x14ac:dyDescent="0.3">
      <c r="A128" s="149">
        <f>'Scenario calculation'!J590</f>
        <v>0.245269370543165</v>
      </c>
      <c r="B128" s="47">
        <f>A128-'Summary Output'!$B$24</f>
        <v>0.13792754552750414</v>
      </c>
      <c r="C128"/>
      <c r="I128" s="101">
        <f>'Scenario calculation'!D590</f>
        <v>2.4525430974562505</v>
      </c>
      <c r="J128" s="101">
        <f t="shared" si="3"/>
        <v>0.95254309745625054</v>
      </c>
      <c r="K128" s="145"/>
      <c r="L128"/>
    </row>
    <row r="129" spans="1:12" x14ac:dyDescent="0.3">
      <c r="A129" s="149">
        <f>'Scenario calculation'!J591</f>
        <v>0.19784277418750129</v>
      </c>
      <c r="B129" s="47">
        <f>A129-'Summary Output'!$B$24</f>
        <v>9.0500949171840414E-2</v>
      </c>
      <c r="C129"/>
      <c r="I129" s="101">
        <f>'Scenario calculation'!D591</f>
        <v>3.2863484529441984</v>
      </c>
      <c r="J129" s="101">
        <f t="shared" si="3"/>
        <v>1.7863484529441984</v>
      </c>
      <c r="K129" s="145"/>
      <c r="L129"/>
    </row>
    <row r="130" spans="1:12" x14ac:dyDescent="0.3">
      <c r="A130" s="149">
        <f>'Scenario calculation'!J592</f>
        <v>0.18856186159787325</v>
      </c>
      <c r="B130" s="47">
        <f>A130-'Summary Output'!$B$24</f>
        <v>8.1220036582212371E-2</v>
      </c>
      <c r="C130"/>
      <c r="I130" s="101">
        <f>'Scenario calculation'!D592</f>
        <v>3.4725632990249777</v>
      </c>
      <c r="J130" s="101">
        <f t="shared" si="3"/>
        <v>1.9725632990249777</v>
      </c>
      <c r="K130" s="145"/>
      <c r="L130"/>
    </row>
    <row r="131" spans="1:12" x14ac:dyDescent="0.3">
      <c r="A131" s="149">
        <f>'Scenario calculation'!J593</f>
        <v>0.24092811476210674</v>
      </c>
      <c r="B131" s="47">
        <f>A131-'Summary Output'!$B$24</f>
        <v>0.13358628974644587</v>
      </c>
      <c r="C131"/>
      <c r="I131" s="101">
        <f>'Scenario calculation'!D593</f>
        <v>2.4460997704891256</v>
      </c>
      <c r="J131" s="101">
        <f t="shared" si="3"/>
        <v>0.94609977048912564</v>
      </c>
      <c r="K131" s="145"/>
      <c r="L131"/>
    </row>
    <row r="132" spans="1:12" x14ac:dyDescent="0.3">
      <c r="A132" s="149">
        <f>'Scenario calculation'!J594</f>
        <v>0.23212247043145706</v>
      </c>
      <c r="B132" s="47">
        <f>A132-'Summary Output'!$B$24</f>
        <v>0.12478064541579618</v>
      </c>
      <c r="C132"/>
      <c r="I132" s="101">
        <f>'Scenario calculation'!D594</f>
        <v>2.3088093336558488</v>
      </c>
      <c r="J132" s="101">
        <f t="shared" si="3"/>
        <v>0.80880933365584884</v>
      </c>
      <c r="K132" s="145"/>
      <c r="L132"/>
    </row>
    <row r="133" spans="1:12" x14ac:dyDescent="0.3">
      <c r="A133" s="149">
        <f>'Scenario calculation'!J595</f>
        <v>0.3185448665572177</v>
      </c>
      <c r="B133" s="47">
        <f>A133-'Summary Output'!$B$24</f>
        <v>0.21120304154155684</v>
      </c>
      <c r="C133"/>
      <c r="I133" s="101">
        <f>'Scenario calculation'!D595</f>
        <v>2.8190343895536722</v>
      </c>
      <c r="J133" s="101">
        <f t="shared" si="3"/>
        <v>1.3190343895536722</v>
      </c>
      <c r="K133" s="145"/>
      <c r="L133"/>
    </row>
    <row r="134" spans="1:12" x14ac:dyDescent="0.3">
      <c r="A134" s="149">
        <f>'Scenario calculation'!J596</f>
        <v>0.30577406696096632</v>
      </c>
      <c r="B134" s="47">
        <f>A134-'Summary Output'!$B$24</f>
        <v>0.19843224194530545</v>
      </c>
      <c r="C134"/>
      <c r="I134" s="101">
        <f>'Scenario calculation'!D596</f>
        <v>2.7165677608683088</v>
      </c>
      <c r="J134" s="101">
        <f t="shared" si="3"/>
        <v>1.2165677608683088</v>
      </c>
      <c r="K134" s="145"/>
      <c r="L134"/>
    </row>
    <row r="135" spans="1:12" x14ac:dyDescent="0.3">
      <c r="A135" s="149">
        <f>'Scenario calculation'!J597</f>
        <v>0.16757700191301828</v>
      </c>
      <c r="B135" s="47">
        <f>A135-'Summary Output'!$B$24</f>
        <v>6.0235176897357398E-2</v>
      </c>
      <c r="C135"/>
      <c r="I135" s="101">
        <f>'Scenario calculation'!D597</f>
        <v>2.2753724239734132</v>
      </c>
      <c r="J135" s="101">
        <f t="shared" si="3"/>
        <v>0.77537242397341322</v>
      </c>
      <c r="K135" s="145"/>
      <c r="L135"/>
    </row>
    <row r="136" spans="1:12" x14ac:dyDescent="0.3">
      <c r="A136" s="149">
        <f>'Scenario calculation'!J598</f>
        <v>0.29600595225730619</v>
      </c>
      <c r="B136" s="47">
        <f>A136-'Summary Output'!$B$24</f>
        <v>0.18866412724164533</v>
      </c>
      <c r="C136"/>
      <c r="I136" s="101">
        <f>'Scenario calculation'!D598</f>
        <v>2.902607004083857</v>
      </c>
      <c r="J136" s="101">
        <f t="shared" si="3"/>
        <v>1.402607004083857</v>
      </c>
      <c r="K136" s="145"/>
      <c r="L136"/>
    </row>
    <row r="137" spans="1:12" x14ac:dyDescent="0.3">
      <c r="A137" s="149">
        <f>'Scenario calculation'!J599</f>
        <v>0.17455265219094751</v>
      </c>
      <c r="B137" s="47">
        <f>A137-'Summary Output'!$B$24</f>
        <v>6.7210827175286633E-2</v>
      </c>
      <c r="C137"/>
      <c r="I137" s="101">
        <f>'Scenario calculation'!D599</f>
        <v>2.5616412601063629</v>
      </c>
      <c r="J137" s="101">
        <f t="shared" si="3"/>
        <v>1.0616412601063629</v>
      </c>
      <c r="K137" s="145"/>
      <c r="L137"/>
    </row>
    <row r="138" spans="1:12" x14ac:dyDescent="0.3">
      <c r="A138" s="149">
        <f>'Scenario calculation'!J600</f>
        <v>0.29343023902697896</v>
      </c>
      <c r="B138" s="47">
        <f>A138-'Summary Output'!$B$24</f>
        <v>0.18608841401131809</v>
      </c>
      <c r="C138"/>
      <c r="I138" s="101">
        <f>'Scenario calculation'!D600</f>
        <v>1.8420368351438505</v>
      </c>
      <c r="J138" s="101">
        <f t="shared" si="3"/>
        <v>0.34203683514385053</v>
      </c>
      <c r="K138" s="145"/>
      <c r="L138"/>
    </row>
    <row r="139" spans="1:12" x14ac:dyDescent="0.3">
      <c r="A139" s="149">
        <f>'Scenario calculation'!J601</f>
        <v>0.24193548177365765</v>
      </c>
      <c r="B139" s="47">
        <f>A139-'Summary Output'!$B$24</f>
        <v>0.13459365675799678</v>
      </c>
      <c r="C139"/>
      <c r="I139" s="101">
        <f>'Scenario calculation'!D601</f>
        <v>2.2549075176947886</v>
      </c>
      <c r="J139" s="101">
        <f t="shared" si="3"/>
        <v>0.75490751769478859</v>
      </c>
      <c r="K139" s="145"/>
      <c r="L139"/>
    </row>
    <row r="140" spans="1:12" x14ac:dyDescent="0.3">
      <c r="A140" s="149">
        <f>'Scenario calculation'!J602</f>
        <v>0.20220927551620482</v>
      </c>
      <c r="B140" s="47">
        <f>A140-'Summary Output'!$B$24</f>
        <v>9.4867450500543946E-2</v>
      </c>
      <c r="C140"/>
      <c r="I140" s="101">
        <f>'Scenario calculation'!D602</f>
        <v>2.6346005146820195</v>
      </c>
      <c r="J140" s="101">
        <f t="shared" si="3"/>
        <v>1.1346005146820195</v>
      </c>
      <c r="K140" s="145"/>
      <c r="L140"/>
    </row>
    <row r="141" spans="1:12" x14ac:dyDescent="0.3">
      <c r="A141" s="149">
        <f>'Scenario calculation'!J603</f>
        <v>0.18334026193921571</v>
      </c>
      <c r="B141" s="47">
        <f>A141-'Summary Output'!$B$24</f>
        <v>7.5998436923554832E-2</v>
      </c>
      <c r="C141"/>
      <c r="I141" s="101">
        <f>'Scenario calculation'!D603</f>
        <v>2.3986678501511416</v>
      </c>
      <c r="J141" s="101">
        <f t="shared" si="3"/>
        <v>0.89866785015114159</v>
      </c>
      <c r="K141" s="145"/>
      <c r="L141"/>
    </row>
    <row r="142" spans="1:12" x14ac:dyDescent="0.3">
      <c r="A142" s="149">
        <f>'Scenario calculation'!J604</f>
        <v>0.20528621187350482</v>
      </c>
      <c r="B142" s="47">
        <f>A142-'Summary Output'!$B$24</f>
        <v>9.7944386857843943E-2</v>
      </c>
      <c r="C142"/>
      <c r="I142" s="101">
        <f>'Scenario calculation'!D604</f>
        <v>3.1172390080255878</v>
      </c>
      <c r="J142" s="101">
        <f t="shared" si="3"/>
        <v>1.6172390080255878</v>
      </c>
      <c r="K142" s="145"/>
      <c r="L142"/>
    </row>
    <row r="143" spans="1:12" x14ac:dyDescent="0.3">
      <c r="A143" s="149">
        <f>'Scenario calculation'!J605</f>
        <v>0.35745998743348095</v>
      </c>
      <c r="B143" s="47">
        <f>A143-'Summary Output'!$B$24</f>
        <v>0.25011816241782009</v>
      </c>
      <c r="C143"/>
      <c r="I143" s="101">
        <f>'Scenario calculation'!D605</f>
        <v>2.2209650158285101</v>
      </c>
      <c r="J143" s="101">
        <f t="shared" si="3"/>
        <v>0.72096501582851014</v>
      </c>
      <c r="K143" s="145"/>
      <c r="L143"/>
    </row>
    <row r="144" spans="1:12" x14ac:dyDescent="0.3">
      <c r="A144" s="149">
        <f>'Scenario calculation'!J606</f>
        <v>0.12535235272619705</v>
      </c>
      <c r="B144" s="47">
        <f>A144-'Summary Output'!$B$24</f>
        <v>1.801052771053617E-2</v>
      </c>
      <c r="C144"/>
      <c r="I144" s="101">
        <f>'Scenario calculation'!D606</f>
        <v>2.3512524427188799</v>
      </c>
      <c r="J144" s="101">
        <f t="shared" ref="J144:J207" si="4">I144-1.5</f>
        <v>0.8512524427188799</v>
      </c>
      <c r="K144" s="145"/>
      <c r="L144"/>
    </row>
    <row r="145" spans="1:12" x14ac:dyDescent="0.3">
      <c r="A145" s="149">
        <f>'Scenario calculation'!J607</f>
        <v>0.13316566358177973</v>
      </c>
      <c r="B145" s="47">
        <f>A145-'Summary Output'!$B$24</f>
        <v>2.5823838566118848E-2</v>
      </c>
      <c r="C145"/>
      <c r="I145" s="101">
        <f>'Scenario calculation'!D607</f>
        <v>1.7044232204967671</v>
      </c>
      <c r="J145" s="101">
        <f t="shared" si="4"/>
        <v>0.20442322049676709</v>
      </c>
      <c r="K145" s="145"/>
      <c r="L145"/>
    </row>
    <row r="146" spans="1:12" x14ac:dyDescent="0.3">
      <c r="A146" s="149">
        <f>'Scenario calculation'!J608</f>
        <v>0.24663096152219199</v>
      </c>
      <c r="B146" s="47">
        <f>A146-'Summary Output'!$B$24</f>
        <v>0.13928913650653113</v>
      </c>
      <c r="C146"/>
      <c r="I146" s="101">
        <f>'Scenario calculation'!D608</f>
        <v>2.441040189145828</v>
      </c>
      <c r="J146" s="101">
        <f t="shared" si="4"/>
        <v>0.94104018914582799</v>
      </c>
      <c r="K146" s="145"/>
      <c r="L146"/>
    </row>
    <row r="147" spans="1:12" x14ac:dyDescent="0.3">
      <c r="A147" s="149">
        <f>'Scenario calculation'!J609</f>
        <v>0.31322600019360181</v>
      </c>
      <c r="B147" s="47">
        <f>A147-'Summary Output'!$B$24</f>
        <v>0.20588417517794094</v>
      </c>
      <c r="C147"/>
      <c r="I147" s="101">
        <f>'Scenario calculation'!D609</f>
        <v>3.0824232362667074</v>
      </c>
      <c r="J147" s="101">
        <f t="shared" si="4"/>
        <v>1.5824232362667074</v>
      </c>
      <c r="K147" s="145"/>
      <c r="L147"/>
    </row>
    <row r="148" spans="1:12" x14ac:dyDescent="0.3">
      <c r="A148" s="149">
        <f>'Scenario calculation'!J610</f>
        <v>8.705625117460114E-2</v>
      </c>
      <c r="B148" s="47">
        <f>A148-'Summary Output'!$B$24</f>
        <v>-2.0285573841059737E-2</v>
      </c>
      <c r="C148"/>
      <c r="I148" s="101">
        <f>'Scenario calculation'!D610</f>
        <v>2.5933391393772118</v>
      </c>
      <c r="J148" s="101">
        <f t="shared" si="4"/>
        <v>1.0933391393772118</v>
      </c>
      <c r="K148" s="145"/>
      <c r="L148"/>
    </row>
    <row r="149" spans="1:12" x14ac:dyDescent="0.3">
      <c r="A149" s="149">
        <f>'Scenario calculation'!J611</f>
        <v>0.10234963135901975</v>
      </c>
      <c r="B149" s="47">
        <f>A149-'Summary Output'!$B$24</f>
        <v>-4.9921936566411224E-3</v>
      </c>
      <c r="C149"/>
      <c r="I149" s="101">
        <f>'Scenario calculation'!D611</f>
        <v>2.6332895611982097</v>
      </c>
      <c r="J149" s="101">
        <f t="shared" si="4"/>
        <v>1.1332895611982097</v>
      </c>
      <c r="K149" s="145"/>
      <c r="L149"/>
    </row>
    <row r="150" spans="1:12" x14ac:dyDescent="0.3">
      <c r="A150" s="149">
        <f>'Scenario calculation'!J612</f>
        <v>0.37226914779749154</v>
      </c>
      <c r="B150" s="47">
        <f>A150-'Summary Output'!$B$24</f>
        <v>0.26492732278183068</v>
      </c>
      <c r="C150"/>
      <c r="I150" s="101">
        <f>'Scenario calculation'!D612</f>
        <v>3.3292371245212151</v>
      </c>
      <c r="J150" s="101">
        <f t="shared" si="4"/>
        <v>1.8292371245212151</v>
      </c>
      <c r="K150" s="145"/>
      <c r="L150"/>
    </row>
    <row r="151" spans="1:12" x14ac:dyDescent="0.3">
      <c r="A151" s="149">
        <f>'Scenario calculation'!J613</f>
        <v>0.21889027038286457</v>
      </c>
      <c r="B151" s="47">
        <f>A151-'Summary Output'!$B$24</f>
        <v>0.11154844536720369</v>
      </c>
      <c r="C151"/>
      <c r="I151" s="101">
        <f>'Scenario calculation'!D613</f>
        <v>3.1806419762147558</v>
      </c>
      <c r="J151" s="101">
        <f t="shared" si="4"/>
        <v>1.6806419762147558</v>
      </c>
      <c r="K151" s="145"/>
      <c r="L151"/>
    </row>
    <row r="152" spans="1:12" x14ac:dyDescent="0.3">
      <c r="A152" s="149">
        <f>'Scenario calculation'!J614</f>
        <v>0.20183052026373716</v>
      </c>
      <c r="B152" s="47">
        <f>A152-'Summary Output'!$B$24</f>
        <v>9.4488695248076279E-2</v>
      </c>
      <c r="C152"/>
      <c r="I152" s="101">
        <f>'Scenario calculation'!D614</f>
        <v>2.7700334373100635</v>
      </c>
      <c r="J152" s="101">
        <f t="shared" si="4"/>
        <v>1.2700334373100635</v>
      </c>
      <c r="K152" s="145"/>
      <c r="L152"/>
    </row>
    <row r="153" spans="1:12" x14ac:dyDescent="0.3">
      <c r="A153" s="149">
        <f>'Scenario calculation'!J615</f>
        <v>0.22916000627668454</v>
      </c>
      <c r="B153" s="47">
        <f>A153-'Summary Output'!$B$24</f>
        <v>0.12181818126102366</v>
      </c>
      <c r="C153"/>
      <c r="I153" s="101">
        <f>'Scenario calculation'!D615</f>
        <v>1.8049165321911051</v>
      </c>
      <c r="J153" s="101">
        <f t="shared" si="4"/>
        <v>0.30491653219110515</v>
      </c>
      <c r="K153" s="145"/>
      <c r="L153"/>
    </row>
    <row r="154" spans="1:12" x14ac:dyDescent="0.3">
      <c r="A154" s="149">
        <f>'Scenario calculation'!J616</f>
        <v>0.1519759242606038</v>
      </c>
      <c r="B154" s="47">
        <f>A154-'Summary Output'!$B$24</f>
        <v>4.4634099244942924E-2</v>
      </c>
      <c r="C154"/>
      <c r="I154" s="101">
        <f>'Scenario calculation'!D616</f>
        <v>2.8702273180530105</v>
      </c>
      <c r="J154" s="101">
        <f t="shared" si="4"/>
        <v>1.3702273180530105</v>
      </c>
      <c r="K154" s="145"/>
      <c r="L154"/>
    </row>
    <row r="155" spans="1:12" x14ac:dyDescent="0.3">
      <c r="A155" s="149">
        <f>'Scenario calculation'!J617</f>
        <v>0.15728868135572704</v>
      </c>
      <c r="B155" s="47">
        <f>A155-'Summary Output'!$B$24</f>
        <v>4.9946856340066167E-2</v>
      </c>
      <c r="C155"/>
      <c r="I155" s="101">
        <f>'Scenario calculation'!D617</f>
        <v>3.523466981324757</v>
      </c>
      <c r="J155" s="101">
        <f t="shared" si="4"/>
        <v>2.023466981324757</v>
      </c>
      <c r="K155" s="145"/>
      <c r="L155"/>
    </row>
    <row r="156" spans="1:12" x14ac:dyDescent="0.3">
      <c r="A156" s="149">
        <f>'Scenario calculation'!J618</f>
        <v>0.262267962675508</v>
      </c>
      <c r="B156" s="47">
        <f>A156-'Summary Output'!$B$24</f>
        <v>0.15492613765984714</v>
      </c>
      <c r="C156"/>
      <c r="I156" s="101">
        <f>'Scenario calculation'!D618</f>
        <v>2.6587637724783471</v>
      </c>
      <c r="J156" s="101">
        <f t="shared" si="4"/>
        <v>1.1587637724783471</v>
      </c>
      <c r="K156" s="145"/>
      <c r="L156"/>
    </row>
    <row r="157" spans="1:12" x14ac:dyDescent="0.3">
      <c r="A157" s="149">
        <f>'Scenario calculation'!J619</f>
        <v>0.21803224551727851</v>
      </c>
      <c r="B157" s="47">
        <f>A157-'Summary Output'!$B$24</f>
        <v>0.11069042050161763</v>
      </c>
      <c r="C157"/>
      <c r="I157" s="101">
        <f>'Scenario calculation'!D619</f>
        <v>2.7683376157268724</v>
      </c>
      <c r="J157" s="101">
        <f t="shared" si="4"/>
        <v>1.2683376157268724</v>
      </c>
      <c r="K157" s="145"/>
      <c r="L157"/>
    </row>
    <row r="158" spans="1:12" x14ac:dyDescent="0.3">
      <c r="A158" s="149">
        <f>'Scenario calculation'!J620</f>
        <v>0.27328009870405556</v>
      </c>
      <c r="B158" s="47">
        <f>A158-'Summary Output'!$B$24</f>
        <v>0.1659382736883947</v>
      </c>
      <c r="C158"/>
      <c r="I158" s="101">
        <f>'Scenario calculation'!D620</f>
        <v>2.3705154426158241</v>
      </c>
      <c r="J158" s="101">
        <f t="shared" si="4"/>
        <v>0.87051544261582414</v>
      </c>
      <c r="K158" s="145"/>
      <c r="L158"/>
    </row>
    <row r="159" spans="1:12" x14ac:dyDescent="0.3">
      <c r="A159" s="149">
        <f>'Scenario calculation'!J621</f>
        <v>0.38328433793401429</v>
      </c>
      <c r="B159" s="47">
        <f>A159-'Summary Output'!$B$24</f>
        <v>0.27594251291835342</v>
      </c>
      <c r="C159"/>
      <c r="I159" s="101">
        <f>'Scenario calculation'!D621</f>
        <v>1.5098264257669558</v>
      </c>
      <c r="J159" s="101">
        <f t="shared" si="4"/>
        <v>9.8264257669558042E-3</v>
      </c>
      <c r="K159" s="145"/>
      <c r="L159"/>
    </row>
    <row r="160" spans="1:12" x14ac:dyDescent="0.3">
      <c r="A160" s="149">
        <f>'Scenario calculation'!J622</f>
        <v>0.18284195809315684</v>
      </c>
      <c r="B160" s="47">
        <f>A160-'Summary Output'!$B$24</f>
        <v>7.5500133077495965E-2</v>
      </c>
      <c r="C160"/>
      <c r="I160" s="101">
        <f>'Scenario calculation'!D622</f>
        <v>2.1161279403963689</v>
      </c>
      <c r="J160" s="101">
        <f t="shared" si="4"/>
        <v>0.61612794039636887</v>
      </c>
      <c r="K160" s="145"/>
      <c r="L160"/>
    </row>
    <row r="161" spans="1:12" x14ac:dyDescent="0.3">
      <c r="A161" s="149">
        <f>'Scenario calculation'!J623</f>
        <v>0.16211266071069885</v>
      </c>
      <c r="B161" s="47">
        <f>A161-'Summary Output'!$B$24</f>
        <v>5.4770835695037975E-2</v>
      </c>
      <c r="C161"/>
      <c r="I161" s="101">
        <f>'Scenario calculation'!D623</f>
        <v>2.5269048666963903</v>
      </c>
      <c r="J161" s="101">
        <f t="shared" si="4"/>
        <v>1.0269048666963903</v>
      </c>
      <c r="K161" s="145"/>
      <c r="L161"/>
    </row>
    <row r="162" spans="1:12" x14ac:dyDescent="0.3">
      <c r="A162" s="149">
        <f>'Scenario calculation'!J624</f>
        <v>0.2718131013288092</v>
      </c>
      <c r="B162" s="47">
        <f>A162-'Summary Output'!$B$24</f>
        <v>0.16447127631314834</v>
      </c>
      <c r="C162"/>
      <c r="I162" s="101">
        <f>'Scenario calculation'!D624</f>
        <v>2.2033594087655919</v>
      </c>
      <c r="J162" s="101">
        <f t="shared" si="4"/>
        <v>0.70335940876559189</v>
      </c>
      <c r="K162" s="145"/>
      <c r="L162"/>
    </row>
    <row r="163" spans="1:12" x14ac:dyDescent="0.3">
      <c r="A163" s="149">
        <f>'Scenario calculation'!J625</f>
        <v>0.34989827068331358</v>
      </c>
      <c r="B163" s="47">
        <f>A163-'Summary Output'!$B$24</f>
        <v>0.24255644566765272</v>
      </c>
      <c r="C163"/>
      <c r="I163" s="101">
        <f>'Scenario calculation'!D625</f>
        <v>1.85251926743129</v>
      </c>
      <c r="J163" s="101">
        <f t="shared" si="4"/>
        <v>0.35251926743129003</v>
      </c>
      <c r="K163" s="145"/>
      <c r="L163"/>
    </row>
    <row r="164" spans="1:12" x14ac:dyDescent="0.3">
      <c r="A164" s="149">
        <f>'Scenario calculation'!J626</f>
        <v>0.20449507897792074</v>
      </c>
      <c r="B164" s="47">
        <f>A164-'Summary Output'!$B$24</f>
        <v>9.7153253962259864E-2</v>
      </c>
      <c r="C164"/>
      <c r="I164" s="101">
        <f>'Scenario calculation'!D626</f>
        <v>2.6685342535145988</v>
      </c>
      <c r="J164" s="101">
        <f t="shared" si="4"/>
        <v>1.1685342535145988</v>
      </c>
      <c r="K164" s="145"/>
      <c r="L164"/>
    </row>
    <row r="165" spans="1:12" x14ac:dyDescent="0.3">
      <c r="A165" s="149">
        <f>'Scenario calculation'!J627</f>
        <v>0.22991199541881402</v>
      </c>
      <c r="B165" s="47">
        <f>A165-'Summary Output'!$B$24</f>
        <v>0.12257017040315314</v>
      </c>
      <c r="C165"/>
      <c r="I165" s="101">
        <f>'Scenario calculation'!D627</f>
        <v>3.1262453852379228</v>
      </c>
      <c r="J165" s="101">
        <f t="shared" si="4"/>
        <v>1.6262453852379228</v>
      </c>
      <c r="K165" s="145"/>
      <c r="L165"/>
    </row>
    <row r="166" spans="1:12" x14ac:dyDescent="0.3">
      <c r="A166" s="149">
        <f>'Scenario calculation'!J628</f>
        <v>0.2012116870566294</v>
      </c>
      <c r="B166" s="47">
        <f>A166-'Summary Output'!$B$24</f>
        <v>9.3869862040968519E-2</v>
      </c>
      <c r="C166"/>
      <c r="I166" s="101">
        <f>'Scenario calculation'!D628</f>
        <v>2.7775008142730697</v>
      </c>
      <c r="J166" s="101">
        <f t="shared" si="4"/>
        <v>1.2775008142730697</v>
      </c>
      <c r="K166" s="145"/>
      <c r="L166"/>
    </row>
    <row r="167" spans="1:12" x14ac:dyDescent="0.3">
      <c r="A167" s="149">
        <f>'Scenario calculation'!J629</f>
        <v>0.29078779283066059</v>
      </c>
      <c r="B167" s="47">
        <f>A167-'Summary Output'!$B$24</f>
        <v>0.18344596781499972</v>
      </c>
      <c r="C167"/>
      <c r="I167" s="101">
        <f>'Scenario calculation'!D629</f>
        <v>1.8467565994449071</v>
      </c>
      <c r="J167" s="101">
        <f t="shared" si="4"/>
        <v>0.34675659944490711</v>
      </c>
      <c r="K167" s="145"/>
      <c r="L167"/>
    </row>
    <row r="168" spans="1:12" x14ac:dyDescent="0.3">
      <c r="A168" s="149">
        <f>'Scenario calculation'!J630</f>
        <v>0.23832612191698699</v>
      </c>
      <c r="B168" s="47">
        <f>A168-'Summary Output'!$B$24</f>
        <v>0.13098429690132612</v>
      </c>
      <c r="C168"/>
      <c r="I168" s="101">
        <f>'Scenario calculation'!D630</f>
        <v>2.7512979960025312</v>
      </c>
      <c r="J168" s="101">
        <f t="shared" si="4"/>
        <v>1.2512979960025312</v>
      </c>
      <c r="K168" s="145"/>
      <c r="L168"/>
    </row>
    <row r="169" spans="1:12" x14ac:dyDescent="0.3">
      <c r="A169" s="149">
        <f>'Scenario calculation'!J631</f>
        <v>0.23111676529546088</v>
      </c>
      <c r="B169" s="47">
        <f>A169-'Summary Output'!$B$24</f>
        <v>0.1237749402798</v>
      </c>
      <c r="C169"/>
      <c r="I169" s="101">
        <f>'Scenario calculation'!D631</f>
        <v>2.2835223027398919</v>
      </c>
      <c r="J169" s="101">
        <f t="shared" si="4"/>
        <v>0.78352230273989187</v>
      </c>
      <c r="K169" s="145"/>
      <c r="L169"/>
    </row>
    <row r="170" spans="1:12" x14ac:dyDescent="0.3">
      <c r="A170" s="149">
        <f>'Scenario calculation'!J632</f>
        <v>0.29418258482903026</v>
      </c>
      <c r="B170" s="47">
        <f>A170-'Summary Output'!$B$24</f>
        <v>0.18684075981336939</v>
      </c>
      <c r="C170"/>
      <c r="I170" s="101">
        <f>'Scenario calculation'!D632</f>
        <v>2.5691830496225947</v>
      </c>
      <c r="J170" s="101">
        <f t="shared" si="4"/>
        <v>1.0691830496225947</v>
      </c>
      <c r="K170" s="145"/>
      <c r="L170"/>
    </row>
    <row r="171" spans="1:12" x14ac:dyDescent="0.3">
      <c r="A171" s="149">
        <f>'Scenario calculation'!J633</f>
        <v>0.14598427323236329</v>
      </c>
      <c r="B171" s="47">
        <f>A171-'Summary Output'!$B$24</f>
        <v>3.8642448216702416E-2</v>
      </c>
      <c r="C171"/>
      <c r="I171" s="101">
        <f>'Scenario calculation'!D633</f>
        <v>1.4622284430166346</v>
      </c>
      <c r="J171" s="101">
        <f t="shared" si="4"/>
        <v>-3.7771556983365429E-2</v>
      </c>
      <c r="K171" s="145"/>
      <c r="L171"/>
    </row>
    <row r="172" spans="1:12" x14ac:dyDescent="0.3">
      <c r="A172" s="149">
        <f>'Scenario calculation'!J634</f>
        <v>0.32412906403246877</v>
      </c>
      <c r="B172" s="47">
        <f>A172-'Summary Output'!$B$24</f>
        <v>0.21678723901680791</v>
      </c>
      <c r="C172"/>
      <c r="I172" s="101">
        <f>'Scenario calculation'!D634</f>
        <v>3.2503586043481931</v>
      </c>
      <c r="J172" s="101">
        <f t="shared" si="4"/>
        <v>1.7503586043481931</v>
      </c>
      <c r="K172" s="145"/>
      <c r="L172"/>
    </row>
    <row r="173" spans="1:12" x14ac:dyDescent="0.3">
      <c r="A173" s="149">
        <f>'Scenario calculation'!J635</f>
        <v>0.28979073171976721</v>
      </c>
      <c r="B173" s="47">
        <f>A173-'Summary Output'!$B$24</f>
        <v>0.18244890670410635</v>
      </c>
      <c r="C173"/>
      <c r="I173" s="101">
        <f>'Scenario calculation'!D635</f>
        <v>3.0765911730314039</v>
      </c>
      <c r="J173" s="101">
        <f t="shared" si="4"/>
        <v>1.5765911730314039</v>
      </c>
      <c r="K173" s="145"/>
      <c r="L173"/>
    </row>
    <row r="174" spans="1:12" x14ac:dyDescent="0.3">
      <c r="A174" s="149">
        <f>'Scenario calculation'!J636</f>
        <v>0.13281017684332053</v>
      </c>
      <c r="B174" s="47">
        <f>A174-'Summary Output'!$B$24</f>
        <v>2.5468351827659649E-2</v>
      </c>
      <c r="C174"/>
      <c r="I174" s="101">
        <f>'Scenario calculation'!D636</f>
        <v>2.8953951932897355</v>
      </c>
      <c r="J174" s="101">
        <f t="shared" si="4"/>
        <v>1.3953951932897355</v>
      </c>
      <c r="K174" s="145"/>
      <c r="L174"/>
    </row>
    <row r="175" spans="1:12" x14ac:dyDescent="0.3">
      <c r="A175" s="149">
        <f>'Scenario calculation'!J637</f>
        <v>0.25748656621753852</v>
      </c>
      <c r="B175" s="47">
        <f>A175-'Summary Output'!$B$24</f>
        <v>0.15014474120187765</v>
      </c>
      <c r="C175"/>
      <c r="I175" s="101">
        <f>'Scenario calculation'!D637</f>
        <v>2.4775902545060111</v>
      </c>
      <c r="J175" s="101">
        <f t="shared" si="4"/>
        <v>0.97759025450601111</v>
      </c>
      <c r="K175" s="145"/>
      <c r="L175"/>
    </row>
    <row r="176" spans="1:12" x14ac:dyDescent="0.3">
      <c r="A176" s="149">
        <f>'Scenario calculation'!J638</f>
        <v>0.28234167846338942</v>
      </c>
      <c r="B176" s="47">
        <f>A176-'Summary Output'!$B$24</f>
        <v>0.17499985344772856</v>
      </c>
      <c r="C176"/>
      <c r="I176" s="101">
        <f>'Scenario calculation'!D638</f>
        <v>2.1016166771494875</v>
      </c>
      <c r="J176" s="101">
        <f t="shared" si="4"/>
        <v>0.60161667714948752</v>
      </c>
      <c r="K176" s="145"/>
      <c r="L176"/>
    </row>
    <row r="177" spans="1:12" x14ac:dyDescent="0.3">
      <c r="A177" s="149">
        <f>'Scenario calculation'!J639</f>
        <v>0.1385816854543902</v>
      </c>
      <c r="B177" s="47">
        <f>A177-'Summary Output'!$B$24</f>
        <v>3.1239860438729325E-2</v>
      </c>
      <c r="C177"/>
      <c r="I177" s="101">
        <f>'Scenario calculation'!D639</f>
        <v>2.3513115039268544</v>
      </c>
      <c r="J177" s="101">
        <f t="shared" si="4"/>
        <v>0.8513115039268544</v>
      </c>
      <c r="K177" s="145"/>
      <c r="L177"/>
    </row>
    <row r="178" spans="1:12" x14ac:dyDescent="0.3">
      <c r="A178" s="149">
        <f>'Scenario calculation'!J640</f>
        <v>0.17079573853726804</v>
      </c>
      <c r="B178" s="47">
        <f>A178-'Summary Output'!$B$24</f>
        <v>6.3453913521607161E-2</v>
      </c>
      <c r="C178"/>
      <c r="I178" s="101">
        <f>'Scenario calculation'!D640</f>
        <v>2.9054994831072478</v>
      </c>
      <c r="J178" s="101">
        <f t="shared" si="4"/>
        <v>1.4054994831072478</v>
      </c>
      <c r="K178" s="145"/>
      <c r="L178"/>
    </row>
    <row r="179" spans="1:12" x14ac:dyDescent="0.3">
      <c r="A179" s="149">
        <f>'Scenario calculation'!J641</f>
        <v>0.23752989233294941</v>
      </c>
      <c r="B179" s="47">
        <f>A179-'Summary Output'!$B$24</f>
        <v>0.13018806731728855</v>
      </c>
      <c r="C179"/>
      <c r="I179" s="101">
        <f>'Scenario calculation'!D641</f>
        <v>1.9669983435825327</v>
      </c>
      <c r="J179" s="101">
        <f t="shared" si="4"/>
        <v>0.46699834358253267</v>
      </c>
      <c r="K179" s="145"/>
      <c r="L179"/>
    </row>
    <row r="180" spans="1:12" x14ac:dyDescent="0.3">
      <c r="A180" s="149">
        <f>'Scenario calculation'!J642</f>
        <v>0.20180119604225366</v>
      </c>
      <c r="B180" s="47">
        <f>A180-'Summary Output'!$B$24</f>
        <v>9.4459371026592784E-2</v>
      </c>
      <c r="C180"/>
      <c r="I180" s="101">
        <f>'Scenario calculation'!D642</f>
        <v>1.5761223365541412</v>
      </c>
      <c r="J180" s="101">
        <f t="shared" si="4"/>
        <v>7.6122336554141246E-2</v>
      </c>
      <c r="K180" s="145"/>
      <c r="L180"/>
    </row>
    <row r="181" spans="1:12" x14ac:dyDescent="0.3">
      <c r="A181" s="149">
        <f>'Scenario calculation'!J643</f>
        <v>0.25779913148771527</v>
      </c>
      <c r="B181" s="47">
        <f>A181-'Summary Output'!$B$24</f>
        <v>0.15045730647205441</v>
      </c>
      <c r="C181"/>
      <c r="I181" s="101">
        <f>'Scenario calculation'!D643</f>
        <v>1.5992360520532978</v>
      </c>
      <c r="J181" s="101">
        <f t="shared" si="4"/>
        <v>9.9236052053297774E-2</v>
      </c>
      <c r="K181" s="145"/>
      <c r="L181"/>
    </row>
    <row r="182" spans="1:12" x14ac:dyDescent="0.3">
      <c r="A182" s="149">
        <f>'Scenario calculation'!J644</f>
        <v>0.23885191302396702</v>
      </c>
      <c r="B182" s="47">
        <f>A182-'Summary Output'!$B$24</f>
        <v>0.13151008800830616</v>
      </c>
      <c r="C182"/>
      <c r="I182" s="101">
        <f>'Scenario calculation'!D644</f>
        <v>2.1111440130220318</v>
      </c>
      <c r="J182" s="101">
        <f t="shared" si="4"/>
        <v>0.61114401302203181</v>
      </c>
      <c r="K182" s="145"/>
      <c r="L182"/>
    </row>
    <row r="183" spans="1:12" x14ac:dyDescent="0.3">
      <c r="A183" s="149">
        <f>'Scenario calculation'!J645</f>
        <v>0.22866772281513303</v>
      </c>
      <c r="B183" s="47">
        <f>A183-'Summary Output'!$B$24</f>
        <v>0.12132589779947216</v>
      </c>
      <c r="C183"/>
      <c r="I183" s="101">
        <f>'Scenario calculation'!D645</f>
        <v>3.131638367152255</v>
      </c>
      <c r="J183" s="101">
        <f t="shared" si="4"/>
        <v>1.631638367152255</v>
      </c>
      <c r="K183" s="145"/>
      <c r="L183"/>
    </row>
    <row r="184" spans="1:12" x14ac:dyDescent="0.3">
      <c r="A184" s="149">
        <f>'Scenario calculation'!J646</f>
        <v>6.3207347916476531E-2</v>
      </c>
      <c r="B184" s="47">
        <f>A184-'Summary Output'!$B$24</f>
        <v>-4.4134477099184347E-2</v>
      </c>
      <c r="C184"/>
      <c r="I184" s="101">
        <f>'Scenario calculation'!D646</f>
        <v>2.8008175301860723</v>
      </c>
      <c r="J184" s="101">
        <f t="shared" si="4"/>
        <v>1.3008175301860723</v>
      </c>
      <c r="K184" s="145"/>
      <c r="L184"/>
    </row>
    <row r="185" spans="1:12" x14ac:dyDescent="0.3">
      <c r="A185" s="149">
        <f>'Scenario calculation'!J647</f>
        <v>0.20651706305794049</v>
      </c>
      <c r="B185" s="47">
        <f>A185-'Summary Output'!$B$24</f>
        <v>9.9175238042279609E-2</v>
      </c>
      <c r="C185"/>
      <c r="I185" s="101">
        <f>'Scenario calculation'!D647</f>
        <v>2.044939179491708</v>
      </c>
      <c r="J185" s="101">
        <f t="shared" si="4"/>
        <v>0.544939179491708</v>
      </c>
      <c r="K185" s="145"/>
      <c r="L185"/>
    </row>
    <row r="186" spans="1:12" x14ac:dyDescent="0.3">
      <c r="A186" s="149">
        <f>'Scenario calculation'!J648</f>
        <v>7.4675054245915584E-2</v>
      </c>
      <c r="B186" s="47">
        <f>A186-'Summary Output'!$B$24</f>
        <v>-3.2666770769745293E-2</v>
      </c>
      <c r="C186"/>
      <c r="I186" s="101">
        <f>'Scenario calculation'!D648</f>
        <v>2.6559542020531652</v>
      </c>
      <c r="J186" s="101">
        <f t="shared" si="4"/>
        <v>1.1559542020531652</v>
      </c>
      <c r="K186" s="145"/>
      <c r="L186"/>
    </row>
    <row r="187" spans="1:12" x14ac:dyDescent="0.3">
      <c r="A187" s="149">
        <f>'Scenario calculation'!J649</f>
        <v>0.12724992753721431</v>
      </c>
      <c r="B187" s="47">
        <f>A187-'Summary Output'!$B$24</f>
        <v>1.9908102521553436E-2</v>
      </c>
      <c r="C187"/>
      <c r="I187" s="101">
        <f>'Scenario calculation'!D649</f>
        <v>2.0962538623350708</v>
      </c>
      <c r="J187" s="101">
        <f t="shared" si="4"/>
        <v>0.59625386233507083</v>
      </c>
      <c r="K187" s="145"/>
      <c r="L187"/>
    </row>
    <row r="188" spans="1:12" x14ac:dyDescent="0.3">
      <c r="A188" s="149">
        <f>'Scenario calculation'!J650</f>
        <v>0.31672420071921614</v>
      </c>
      <c r="B188" s="47">
        <f>A188-'Summary Output'!$B$24</f>
        <v>0.20938237570355528</v>
      </c>
      <c r="C188"/>
      <c r="I188" s="101">
        <f>'Scenario calculation'!D650</f>
        <v>2.8729637786601385</v>
      </c>
      <c r="J188" s="101">
        <f t="shared" si="4"/>
        <v>1.3729637786601385</v>
      </c>
      <c r="K188" s="145"/>
      <c r="L188"/>
    </row>
    <row r="189" spans="1:12" x14ac:dyDescent="0.3">
      <c r="A189" s="149">
        <f>'Scenario calculation'!J651</f>
        <v>0.31391087776118987</v>
      </c>
      <c r="B189" s="47">
        <f>A189-'Summary Output'!$B$24</f>
        <v>0.206569052745529</v>
      </c>
      <c r="C189"/>
      <c r="I189" s="101">
        <f>'Scenario calculation'!D651</f>
        <v>1.5304734273292895</v>
      </c>
      <c r="J189" s="101">
        <f t="shared" si="4"/>
        <v>3.0473427329289482E-2</v>
      </c>
      <c r="K189" s="145"/>
      <c r="L189"/>
    </row>
    <row r="190" spans="1:12" x14ac:dyDescent="0.3">
      <c r="A190" s="149">
        <f>'Scenario calculation'!J652</f>
        <v>0.37699084915036218</v>
      </c>
      <c r="B190" s="47">
        <f>A190-'Summary Output'!$B$24</f>
        <v>0.26964902413470132</v>
      </c>
      <c r="C190"/>
      <c r="I190" s="101">
        <f>'Scenario calculation'!D652</f>
        <v>2.3376749332312752</v>
      </c>
      <c r="J190" s="101">
        <f t="shared" si="4"/>
        <v>0.83767493323127518</v>
      </c>
      <c r="K190" s="145"/>
      <c r="L190"/>
    </row>
    <row r="191" spans="1:12" x14ac:dyDescent="0.3">
      <c r="A191" s="149">
        <f>'Scenario calculation'!J653</f>
        <v>0.33598052524612165</v>
      </c>
      <c r="B191" s="47">
        <f>A191-'Summary Output'!$B$24</f>
        <v>0.22863870023046079</v>
      </c>
      <c r="C191"/>
      <c r="I191" s="101">
        <f>'Scenario calculation'!D653</f>
        <v>1.9646670683631373</v>
      </c>
      <c r="J191" s="101">
        <f t="shared" si="4"/>
        <v>0.46466706836313731</v>
      </c>
      <c r="K191" s="145"/>
      <c r="L191"/>
    </row>
    <row r="192" spans="1:12" x14ac:dyDescent="0.3">
      <c r="A192" s="149">
        <f>'Scenario calculation'!J654</f>
        <v>0.24533119396893488</v>
      </c>
      <c r="B192" s="47">
        <f>A192-'Summary Output'!$B$24</f>
        <v>0.13798936895327402</v>
      </c>
      <c r="C192"/>
      <c r="I192" s="101">
        <f>'Scenario calculation'!D654</f>
        <v>2.2583762778930678</v>
      </c>
      <c r="J192" s="101">
        <f t="shared" si="4"/>
        <v>0.75837627789306783</v>
      </c>
      <c r="K192" s="145"/>
      <c r="L192"/>
    </row>
    <row r="193" spans="1:12" x14ac:dyDescent="0.3">
      <c r="A193" s="149">
        <f>'Scenario calculation'!J655</f>
        <v>0.169247482921981</v>
      </c>
      <c r="B193" s="47">
        <f>A193-'Summary Output'!$B$24</f>
        <v>6.1905657906320119E-2</v>
      </c>
      <c r="C193"/>
      <c r="I193" s="101">
        <f>'Scenario calculation'!D655</f>
        <v>2.356515644294181</v>
      </c>
      <c r="J193" s="101">
        <f t="shared" si="4"/>
        <v>0.85651564429418103</v>
      </c>
      <c r="K193" s="145"/>
      <c r="L193"/>
    </row>
    <row r="194" spans="1:12" x14ac:dyDescent="0.3">
      <c r="A194" s="149">
        <f>'Scenario calculation'!J656</f>
        <v>0.13926102259732742</v>
      </c>
      <c r="B194" s="47">
        <f>A194-'Summary Output'!$B$24</f>
        <v>3.1919197581666545E-2</v>
      </c>
      <c r="C194"/>
      <c r="I194" s="101">
        <f>'Scenario calculation'!D656</f>
        <v>2.1121268578008836</v>
      </c>
      <c r="J194" s="101">
        <f t="shared" si="4"/>
        <v>0.61212685780088361</v>
      </c>
      <c r="K194" s="145"/>
      <c r="L194"/>
    </row>
    <row r="195" spans="1:12" x14ac:dyDescent="0.3">
      <c r="A195" s="149">
        <f>'Scenario calculation'!J657</f>
        <v>0.3073956758816625</v>
      </c>
      <c r="B195" s="47">
        <f>A195-'Summary Output'!$B$24</f>
        <v>0.20005385086600164</v>
      </c>
      <c r="C195"/>
      <c r="I195" s="101">
        <f>'Scenario calculation'!D657</f>
        <v>3.2271018479393789</v>
      </c>
      <c r="J195" s="101">
        <f t="shared" si="4"/>
        <v>1.7271018479393789</v>
      </c>
      <c r="K195" s="145"/>
      <c r="L195"/>
    </row>
    <row r="196" spans="1:12" x14ac:dyDescent="0.3">
      <c r="A196" s="149">
        <f>'Scenario calculation'!J658</f>
        <v>0.27726149902095942</v>
      </c>
      <c r="B196" s="47">
        <f>A196-'Summary Output'!$B$24</f>
        <v>0.16991967400529856</v>
      </c>
      <c r="C196"/>
      <c r="I196" s="101">
        <f>'Scenario calculation'!D658</f>
        <v>2.9851161958185357</v>
      </c>
      <c r="J196" s="101">
        <f t="shared" si="4"/>
        <v>1.4851161958185357</v>
      </c>
      <c r="K196" s="145"/>
      <c r="L196"/>
    </row>
    <row r="197" spans="1:12" x14ac:dyDescent="0.3">
      <c r="A197" s="149">
        <f>'Scenario calculation'!J659</f>
        <v>0.20324587347543122</v>
      </c>
      <c r="B197" s="47">
        <f>A197-'Summary Output'!$B$24</f>
        <v>9.5904048459770339E-2</v>
      </c>
      <c r="C197"/>
      <c r="I197" s="101">
        <f>'Scenario calculation'!D659</f>
        <v>2.0368266550263936</v>
      </c>
      <c r="J197" s="101">
        <f t="shared" si="4"/>
        <v>0.5368266550263936</v>
      </c>
      <c r="K197" s="145"/>
      <c r="L197"/>
    </row>
    <row r="198" spans="1:12" x14ac:dyDescent="0.3">
      <c r="A198" s="149">
        <f>'Scenario calculation'!J660</f>
        <v>0.26034913910408997</v>
      </c>
      <c r="B198" s="47">
        <f>A198-'Summary Output'!$B$24</f>
        <v>0.1530073140884291</v>
      </c>
      <c r="C198"/>
      <c r="I198" s="101">
        <f>'Scenario calculation'!D660</f>
        <v>3.0625193354032194</v>
      </c>
      <c r="J198" s="101">
        <f t="shared" si="4"/>
        <v>1.5625193354032194</v>
      </c>
      <c r="K198" s="145"/>
      <c r="L198"/>
    </row>
    <row r="199" spans="1:12" x14ac:dyDescent="0.3">
      <c r="A199" s="149">
        <f>'Scenario calculation'!J661</f>
        <v>0.2956821547435069</v>
      </c>
      <c r="B199" s="47">
        <f>A199-'Summary Output'!$B$24</f>
        <v>0.18834032972784603</v>
      </c>
      <c r="C199"/>
      <c r="I199" s="101">
        <f>'Scenario calculation'!D661</f>
        <v>1.9225929723821544</v>
      </c>
      <c r="J199" s="101">
        <f t="shared" si="4"/>
        <v>0.42259297238215443</v>
      </c>
      <c r="K199" s="145"/>
      <c r="L199"/>
    </row>
    <row r="200" spans="1:12" x14ac:dyDescent="0.3">
      <c r="A200" s="149">
        <f>'Scenario calculation'!J662</f>
        <v>0.22857556192525297</v>
      </c>
      <c r="B200" s="47">
        <f>A200-'Summary Output'!$B$24</f>
        <v>0.12123373690959209</v>
      </c>
      <c r="C200"/>
      <c r="I200" s="101">
        <f>'Scenario calculation'!D662</f>
        <v>2.1826212839284267</v>
      </c>
      <c r="J200" s="101">
        <f t="shared" si="4"/>
        <v>0.68262128392842669</v>
      </c>
      <c r="K200" s="145"/>
      <c r="L200"/>
    </row>
    <row r="201" spans="1:12" x14ac:dyDescent="0.3">
      <c r="A201" s="149">
        <f>'Scenario calculation'!J663</f>
        <v>0.31105354764375681</v>
      </c>
      <c r="B201" s="47">
        <f>A201-'Summary Output'!$B$24</f>
        <v>0.20371172262809595</v>
      </c>
      <c r="C201"/>
      <c r="I201" s="101">
        <f>'Scenario calculation'!D663</f>
        <v>2.2812985561282613</v>
      </c>
      <c r="J201" s="101">
        <f t="shared" si="4"/>
        <v>0.78129855612826127</v>
      </c>
      <c r="K201" s="145"/>
      <c r="L201"/>
    </row>
    <row r="202" spans="1:12" x14ac:dyDescent="0.3">
      <c r="A202" s="149">
        <f>'Scenario calculation'!J664</f>
        <v>0.23448901728665894</v>
      </c>
      <c r="B202" s="47">
        <f>A202-'Summary Output'!$B$24</f>
        <v>0.12714719227099808</v>
      </c>
      <c r="C202"/>
      <c r="I202" s="101">
        <f>'Scenario calculation'!D664</f>
        <v>3.2334220581177435</v>
      </c>
      <c r="J202" s="101">
        <f t="shared" si="4"/>
        <v>1.7334220581177435</v>
      </c>
      <c r="K202" s="145"/>
      <c r="L202"/>
    </row>
    <row r="203" spans="1:12" x14ac:dyDescent="0.3">
      <c r="A203" s="149">
        <f>'Scenario calculation'!J665</f>
        <v>0.15197399975492609</v>
      </c>
      <c r="B203" s="47">
        <f>A203-'Summary Output'!$B$24</f>
        <v>4.4632174739265215E-2</v>
      </c>
      <c r="C203"/>
      <c r="I203" s="101">
        <f>'Scenario calculation'!D665</f>
        <v>1.9101265762067201</v>
      </c>
      <c r="J203" s="101">
        <f t="shared" si="4"/>
        <v>0.41012657620672011</v>
      </c>
      <c r="K203" s="145"/>
      <c r="L203"/>
    </row>
    <row r="204" spans="1:12" x14ac:dyDescent="0.3">
      <c r="A204" s="149">
        <f>'Scenario calculation'!J666</f>
        <v>0.27349782272777379</v>
      </c>
      <c r="B204" s="47">
        <f>A204-'Summary Output'!$B$24</f>
        <v>0.16615599771211292</v>
      </c>
      <c r="C204"/>
      <c r="I204" s="101">
        <f>'Scenario calculation'!D666</f>
        <v>2.298385334543541</v>
      </c>
      <c r="J204" s="101">
        <f t="shared" si="4"/>
        <v>0.79838533454354099</v>
      </c>
      <c r="K204" s="145"/>
      <c r="L204"/>
    </row>
    <row r="205" spans="1:12" x14ac:dyDescent="0.3">
      <c r="A205" s="149">
        <f>'Scenario calculation'!J667</f>
        <v>0.20131672036348913</v>
      </c>
      <c r="B205" s="47">
        <f>A205-'Summary Output'!$B$24</f>
        <v>9.3974895347828255E-2</v>
      </c>
      <c r="C205"/>
      <c r="I205" s="101">
        <f>'Scenario calculation'!D667</f>
        <v>2.264540745784303</v>
      </c>
      <c r="J205" s="101">
        <f t="shared" si="4"/>
        <v>0.76454074578430298</v>
      </c>
      <c r="K205" s="145"/>
      <c r="L205"/>
    </row>
    <row r="206" spans="1:12" x14ac:dyDescent="0.3">
      <c r="A206" s="149">
        <f>'Scenario calculation'!J668</f>
        <v>0.40589990979092172</v>
      </c>
      <c r="B206" s="47">
        <f>A206-'Summary Output'!$B$24</f>
        <v>0.29855808477526086</v>
      </c>
      <c r="C206"/>
      <c r="I206" s="101">
        <f>'Scenario calculation'!D668</f>
        <v>2.6649090863299891</v>
      </c>
      <c r="J206" s="101">
        <f t="shared" si="4"/>
        <v>1.1649090863299891</v>
      </c>
      <c r="K206" s="145"/>
      <c r="L206"/>
    </row>
    <row r="207" spans="1:12" x14ac:dyDescent="0.3">
      <c r="A207" s="149">
        <f>'Scenario calculation'!J669</f>
        <v>0.26069693795235382</v>
      </c>
      <c r="B207" s="47">
        <f>A207-'Summary Output'!$B$24</f>
        <v>0.15335511293669296</v>
      </c>
      <c r="C207"/>
      <c r="I207" s="101">
        <f>'Scenario calculation'!D669</f>
        <v>2.1265661275772851</v>
      </c>
      <c r="J207" s="101">
        <f t="shared" si="4"/>
        <v>0.62656612757728514</v>
      </c>
      <c r="K207" s="145"/>
      <c r="L207"/>
    </row>
    <row r="208" spans="1:12" x14ac:dyDescent="0.3">
      <c r="A208" s="149">
        <f>'Scenario calculation'!J670</f>
        <v>0.23348694316087792</v>
      </c>
      <c r="B208" s="47">
        <f>A208-'Summary Output'!$B$24</f>
        <v>0.12614511814521706</v>
      </c>
      <c r="C208"/>
      <c r="I208" s="101">
        <f>'Scenario calculation'!D670</f>
        <v>2.2264240194634928</v>
      </c>
      <c r="J208" s="101">
        <f t="shared" ref="J208:J271" si="5">I208-1.5</f>
        <v>0.72642401946349278</v>
      </c>
      <c r="K208" s="145"/>
      <c r="L208"/>
    </row>
    <row r="209" spans="1:12" x14ac:dyDescent="0.3">
      <c r="A209" s="149">
        <f>'Scenario calculation'!J671</f>
        <v>0.18849775431940663</v>
      </c>
      <c r="B209" s="47">
        <f>A209-'Summary Output'!$B$24</f>
        <v>8.1155929303745752E-2</v>
      </c>
      <c r="C209"/>
      <c r="I209" s="101">
        <f>'Scenario calculation'!D671</f>
        <v>2.7954429309297169</v>
      </c>
      <c r="J209" s="101">
        <f t="shared" si="5"/>
        <v>1.2954429309297169</v>
      </c>
      <c r="K209" s="145"/>
      <c r="L209"/>
    </row>
    <row r="210" spans="1:12" x14ac:dyDescent="0.3">
      <c r="A210" s="149">
        <f>'Scenario calculation'!J672</f>
        <v>0.28335588849771054</v>
      </c>
      <c r="B210" s="47">
        <f>A210-'Summary Output'!$B$24</f>
        <v>0.17601406348204968</v>
      </c>
      <c r="C210"/>
      <c r="I210" s="101">
        <f>'Scenario calculation'!D672</f>
        <v>2.5798730302055772</v>
      </c>
      <c r="J210" s="101">
        <f t="shared" si="5"/>
        <v>1.0798730302055772</v>
      </c>
      <c r="K210" s="145"/>
      <c r="L210"/>
    </row>
    <row r="211" spans="1:12" x14ac:dyDescent="0.3">
      <c r="A211" s="149">
        <f>'Scenario calculation'!J673</f>
        <v>0.32865273307579379</v>
      </c>
      <c r="B211" s="47">
        <f>A211-'Summary Output'!$B$24</f>
        <v>0.22131090806013293</v>
      </c>
      <c r="C211"/>
      <c r="I211" s="101">
        <f>'Scenario calculation'!D673</f>
        <v>2.9753967362544698</v>
      </c>
      <c r="J211" s="101">
        <f t="shared" si="5"/>
        <v>1.4753967362544698</v>
      </c>
      <c r="K211" s="145"/>
      <c r="L211"/>
    </row>
    <row r="212" spans="1:12" x14ac:dyDescent="0.3">
      <c r="A212" s="149">
        <f>'Scenario calculation'!J674</f>
        <v>8.4856986192772821E-2</v>
      </c>
      <c r="B212" s="47">
        <f>A212-'Summary Output'!$B$24</f>
        <v>-2.2484838822888056E-2</v>
      </c>
      <c r="C212"/>
      <c r="I212" s="101">
        <f>'Scenario calculation'!D674</f>
        <v>1.6889067609353901</v>
      </c>
      <c r="J212" s="101">
        <f t="shared" si="5"/>
        <v>0.18890676093539005</v>
      </c>
      <c r="K212" s="145"/>
      <c r="L212"/>
    </row>
    <row r="213" spans="1:12" x14ac:dyDescent="0.3">
      <c r="A213" s="149">
        <f>'Scenario calculation'!J675</f>
        <v>0.28741029798683537</v>
      </c>
      <c r="B213" s="47">
        <f>A213-'Summary Output'!$B$24</f>
        <v>0.18006847297117451</v>
      </c>
      <c r="C213"/>
      <c r="I213" s="101">
        <f>'Scenario calculation'!D675</f>
        <v>2.5104151081442021</v>
      </c>
      <c r="J213" s="101">
        <f t="shared" si="5"/>
        <v>1.0104151081442021</v>
      </c>
      <c r="K213" s="145"/>
      <c r="L213"/>
    </row>
    <row r="214" spans="1:12" x14ac:dyDescent="0.3">
      <c r="A214" s="149">
        <f>'Scenario calculation'!J676</f>
        <v>0.31793170509224744</v>
      </c>
      <c r="B214" s="47">
        <f>A214-'Summary Output'!$B$24</f>
        <v>0.21058988007658658</v>
      </c>
      <c r="C214"/>
      <c r="I214" s="101">
        <f>'Scenario calculation'!D676</f>
        <v>2.7208237124581642</v>
      </c>
      <c r="J214" s="101">
        <f t="shared" si="5"/>
        <v>1.2208237124581642</v>
      </c>
      <c r="K214" s="145"/>
      <c r="L214"/>
    </row>
    <row r="215" spans="1:12" x14ac:dyDescent="0.3">
      <c r="A215" s="149">
        <f>'Scenario calculation'!J677</f>
        <v>0.240435642542836</v>
      </c>
      <c r="B215" s="47">
        <f>A215-'Summary Output'!$B$24</f>
        <v>0.13309381752717514</v>
      </c>
      <c r="C215"/>
      <c r="I215" s="101">
        <f>'Scenario calculation'!D677</f>
        <v>2.5954758206981681</v>
      </c>
      <c r="J215" s="101">
        <f t="shared" si="5"/>
        <v>1.0954758206981681</v>
      </c>
      <c r="K215" s="145"/>
      <c r="L215"/>
    </row>
    <row r="216" spans="1:12" x14ac:dyDescent="0.3">
      <c r="A216" s="149">
        <f>'Scenario calculation'!J678</f>
        <v>0.27666845161056486</v>
      </c>
      <c r="B216" s="47">
        <f>A216-'Summary Output'!$B$24</f>
        <v>0.169326626594904</v>
      </c>
      <c r="C216"/>
      <c r="I216" s="101">
        <f>'Scenario calculation'!D678</f>
        <v>1.5414417384961923</v>
      </c>
      <c r="J216" s="101">
        <f t="shared" si="5"/>
        <v>4.144173849619226E-2</v>
      </c>
      <c r="K216" s="145"/>
      <c r="L216"/>
    </row>
    <row r="217" spans="1:12" x14ac:dyDescent="0.3">
      <c r="A217" s="149">
        <f>'Scenario calculation'!J679</f>
        <v>0.22462150595900821</v>
      </c>
      <c r="B217" s="47">
        <f>A217-'Summary Output'!$B$24</f>
        <v>0.11727968094334733</v>
      </c>
      <c r="C217"/>
      <c r="I217" s="101">
        <f>'Scenario calculation'!D679</f>
        <v>2.2370775761430126</v>
      </c>
      <c r="J217" s="101">
        <f t="shared" si="5"/>
        <v>0.73707757614301261</v>
      </c>
      <c r="K217" s="145"/>
      <c r="L217"/>
    </row>
    <row r="218" spans="1:12" x14ac:dyDescent="0.3">
      <c r="A218" s="149">
        <f>'Scenario calculation'!J680</f>
        <v>0.26780058770756865</v>
      </c>
      <c r="B218" s="47">
        <f>A218-'Summary Output'!$B$24</f>
        <v>0.16045876269190779</v>
      </c>
      <c r="C218"/>
      <c r="I218" s="101">
        <f>'Scenario calculation'!D680</f>
        <v>2.4792245851309742</v>
      </c>
      <c r="J218" s="101">
        <f t="shared" si="5"/>
        <v>0.97922458513097421</v>
      </c>
      <c r="K218" s="145"/>
      <c r="L218"/>
    </row>
    <row r="219" spans="1:12" x14ac:dyDescent="0.3">
      <c r="A219" s="149">
        <f>'Scenario calculation'!J681</f>
        <v>0.3008028433796841</v>
      </c>
      <c r="B219" s="47">
        <f>A219-'Summary Output'!$B$24</f>
        <v>0.19346101836402324</v>
      </c>
      <c r="C219"/>
      <c r="I219" s="101">
        <f>'Scenario calculation'!D681</f>
        <v>3.0822304659987849</v>
      </c>
      <c r="J219" s="101">
        <f t="shared" si="5"/>
        <v>1.5822304659987849</v>
      </c>
      <c r="K219" s="145"/>
      <c r="L219"/>
    </row>
    <row r="220" spans="1:12" x14ac:dyDescent="0.3">
      <c r="A220" s="149">
        <f>'Scenario calculation'!J682</f>
        <v>0.18281224398029505</v>
      </c>
      <c r="B220" s="47">
        <f>A220-'Summary Output'!$B$24</f>
        <v>7.5470418964634176E-2</v>
      </c>
      <c r="C220"/>
      <c r="I220" s="101">
        <f>'Scenario calculation'!D682</f>
        <v>2.9357893921142932</v>
      </c>
      <c r="J220" s="101">
        <f t="shared" si="5"/>
        <v>1.4357893921142932</v>
      </c>
      <c r="K220" s="145"/>
      <c r="L220"/>
    </row>
    <row r="221" spans="1:12" x14ac:dyDescent="0.3">
      <c r="A221" s="149">
        <f>'Scenario calculation'!J683</f>
        <v>0.28982983159878772</v>
      </c>
      <c r="B221" s="47">
        <f>A221-'Summary Output'!$B$24</f>
        <v>0.18248800658312686</v>
      </c>
      <c r="C221"/>
      <c r="I221" s="101">
        <f>'Scenario calculation'!D683</f>
        <v>2.9618698228399372</v>
      </c>
      <c r="J221" s="101">
        <f t="shared" si="5"/>
        <v>1.4618698228399372</v>
      </c>
      <c r="K221" s="145"/>
      <c r="L221"/>
    </row>
    <row r="222" spans="1:12" x14ac:dyDescent="0.3">
      <c r="A222" s="149">
        <f>'Scenario calculation'!J684</f>
        <v>0.15680454833262703</v>
      </c>
      <c r="B222" s="47">
        <f>A222-'Summary Output'!$B$24</f>
        <v>4.9462723316966148E-2</v>
      </c>
      <c r="C222"/>
      <c r="I222" s="101">
        <f>'Scenario calculation'!D684</f>
        <v>1.6464479953620064</v>
      </c>
      <c r="J222" s="101">
        <f t="shared" si="5"/>
        <v>0.14644799536200637</v>
      </c>
      <c r="K222" s="145"/>
      <c r="L222"/>
    </row>
    <row r="223" spans="1:12" x14ac:dyDescent="0.3">
      <c r="A223" s="149">
        <f>'Scenario calculation'!J685</f>
        <v>5.320615681865748E-2</v>
      </c>
      <c r="B223" s="47">
        <f>A223-'Summary Output'!$B$24</f>
        <v>-5.4135668197003398E-2</v>
      </c>
      <c r="C223"/>
      <c r="I223" s="101">
        <f>'Scenario calculation'!D685</f>
        <v>2.6661153564128388</v>
      </c>
      <c r="J223" s="101">
        <f t="shared" si="5"/>
        <v>1.1661153564128388</v>
      </c>
      <c r="K223" s="145"/>
      <c r="L223"/>
    </row>
    <row r="224" spans="1:12" x14ac:dyDescent="0.3">
      <c r="A224" s="149">
        <f>'Scenario calculation'!J686</f>
        <v>0.21852300891301923</v>
      </c>
      <c r="B224" s="47">
        <f>A224-'Summary Output'!$B$24</f>
        <v>0.11118118389735836</v>
      </c>
      <c r="C224"/>
      <c r="I224" s="101">
        <f>'Scenario calculation'!D686</f>
        <v>3.4035547219904885</v>
      </c>
      <c r="J224" s="101">
        <f t="shared" si="5"/>
        <v>1.9035547219904885</v>
      </c>
      <c r="K224" s="145"/>
      <c r="L224"/>
    </row>
    <row r="225" spans="1:12" x14ac:dyDescent="0.3">
      <c r="A225" s="149">
        <f>'Scenario calculation'!J687</f>
        <v>0.28328461458054988</v>
      </c>
      <c r="B225" s="47">
        <f>A225-'Summary Output'!$B$24</f>
        <v>0.17594278956488901</v>
      </c>
      <c r="C225"/>
      <c r="I225" s="101">
        <f>'Scenario calculation'!D687</f>
        <v>2.8647118554778981</v>
      </c>
      <c r="J225" s="101">
        <f t="shared" si="5"/>
        <v>1.3647118554778981</v>
      </c>
      <c r="K225" s="145"/>
      <c r="L225"/>
    </row>
    <row r="226" spans="1:12" x14ac:dyDescent="0.3">
      <c r="A226" s="149">
        <f>'Scenario calculation'!J688</f>
        <v>0.28940451717580906</v>
      </c>
      <c r="B226" s="47">
        <f>A226-'Summary Output'!$B$24</f>
        <v>0.1820626921601482</v>
      </c>
      <c r="C226"/>
      <c r="I226" s="101">
        <f>'Scenario calculation'!D688</f>
        <v>2.8408785972297692</v>
      </c>
      <c r="J226" s="101">
        <f t="shared" si="5"/>
        <v>1.3408785972297692</v>
      </c>
      <c r="K226" s="145"/>
      <c r="L226"/>
    </row>
    <row r="227" spans="1:12" x14ac:dyDescent="0.3">
      <c r="A227" s="149">
        <f>'Scenario calculation'!J689</f>
        <v>0.31809827938099233</v>
      </c>
      <c r="B227" s="47">
        <f>A227-'Summary Output'!$B$24</f>
        <v>0.21075645436533147</v>
      </c>
      <c r="C227"/>
      <c r="I227" s="101">
        <f>'Scenario calculation'!D689</f>
        <v>1.7114651070347933</v>
      </c>
      <c r="J227" s="101">
        <f t="shared" si="5"/>
        <v>0.21146510703479326</v>
      </c>
      <c r="K227" s="145"/>
      <c r="L227"/>
    </row>
    <row r="228" spans="1:12" x14ac:dyDescent="0.3">
      <c r="A228" s="149">
        <f>'Scenario calculation'!J690</f>
        <v>0.25539850886657178</v>
      </c>
      <c r="B228" s="47">
        <f>A228-'Summary Output'!$B$24</f>
        <v>0.14805668385091092</v>
      </c>
      <c r="C228"/>
      <c r="I228" s="101">
        <f>'Scenario calculation'!D690</f>
        <v>2.0773685657558021</v>
      </c>
      <c r="J228" s="101">
        <f t="shared" si="5"/>
        <v>0.57736856575580209</v>
      </c>
      <c r="K228" s="145"/>
      <c r="L228"/>
    </row>
    <row r="229" spans="1:12" x14ac:dyDescent="0.3">
      <c r="A229" s="149">
        <f>'Scenario calculation'!J691</f>
        <v>0.22909177969612493</v>
      </c>
      <c r="B229" s="47">
        <f>A229-'Summary Output'!$B$24</f>
        <v>0.12174995468046405</v>
      </c>
      <c r="C229"/>
      <c r="I229" s="101">
        <f>'Scenario calculation'!D691</f>
        <v>3.2804361136423039</v>
      </c>
      <c r="J229" s="101">
        <f t="shared" si="5"/>
        <v>1.7804361136423039</v>
      </c>
      <c r="K229" s="145"/>
      <c r="L229"/>
    </row>
    <row r="230" spans="1:12" x14ac:dyDescent="0.3">
      <c r="A230" s="149">
        <f>'Scenario calculation'!J692</f>
        <v>0.26376962153827987</v>
      </c>
      <c r="B230" s="47">
        <f>A230-'Summary Output'!$B$24</f>
        <v>0.15642779652261901</v>
      </c>
      <c r="C230"/>
      <c r="I230" s="101">
        <f>'Scenario calculation'!D692</f>
        <v>1.8666795397451985</v>
      </c>
      <c r="J230" s="101">
        <f t="shared" si="5"/>
        <v>0.36667953974519851</v>
      </c>
      <c r="K230" s="145"/>
      <c r="L230"/>
    </row>
    <row r="231" spans="1:12" x14ac:dyDescent="0.3">
      <c r="A231" s="149">
        <f>'Scenario calculation'!J693</f>
        <v>0.28468271524871747</v>
      </c>
      <c r="B231" s="47">
        <f>A231-'Summary Output'!$B$24</f>
        <v>0.1773408902330566</v>
      </c>
      <c r="C231"/>
      <c r="I231" s="101">
        <f>'Scenario calculation'!D693</f>
        <v>2.2870272028225047</v>
      </c>
      <c r="J231" s="101">
        <f t="shared" si="5"/>
        <v>0.78702720282250471</v>
      </c>
      <c r="K231" s="145"/>
      <c r="L231"/>
    </row>
    <row r="232" spans="1:12" x14ac:dyDescent="0.3">
      <c r="A232" s="149">
        <f>'Scenario calculation'!J694</f>
        <v>0.318923610503826</v>
      </c>
      <c r="B232" s="47">
        <f>A232-'Summary Output'!$B$24</f>
        <v>0.21158178548816514</v>
      </c>
      <c r="C232"/>
      <c r="I232" s="101">
        <f>'Scenario calculation'!D694</f>
        <v>3.1877704772156696</v>
      </c>
      <c r="J232" s="101">
        <f t="shared" si="5"/>
        <v>1.6877704772156696</v>
      </c>
      <c r="K232" s="145"/>
      <c r="L232"/>
    </row>
    <row r="233" spans="1:12" x14ac:dyDescent="0.3">
      <c r="A233" s="149">
        <f>'Scenario calculation'!J695</f>
        <v>0.20051181692585351</v>
      </c>
      <c r="B233" s="47">
        <f>A233-'Summary Output'!$B$24</f>
        <v>9.3169991910192637E-2</v>
      </c>
      <c r="C233"/>
      <c r="I233" s="101">
        <f>'Scenario calculation'!D695</f>
        <v>2.8864831513588181</v>
      </c>
      <c r="J233" s="101">
        <f t="shared" si="5"/>
        <v>1.3864831513588181</v>
      </c>
      <c r="K233" s="145"/>
      <c r="L233"/>
    </row>
    <row r="234" spans="1:12" x14ac:dyDescent="0.3">
      <c r="A234" s="149">
        <f>'Scenario calculation'!J696</f>
        <v>0.20195781524326928</v>
      </c>
      <c r="B234" s="47">
        <f>A234-'Summary Output'!$B$24</f>
        <v>9.4615990227608401E-2</v>
      </c>
      <c r="C234"/>
      <c r="I234" s="101">
        <f>'Scenario calculation'!D696</f>
        <v>2.7399270535767513</v>
      </c>
      <c r="J234" s="101">
        <f t="shared" si="5"/>
        <v>1.2399270535767513</v>
      </c>
      <c r="K234" s="145"/>
      <c r="L234"/>
    </row>
    <row r="235" spans="1:12" x14ac:dyDescent="0.3">
      <c r="A235" s="149">
        <f>'Scenario calculation'!J697</f>
        <v>0.32295138891629049</v>
      </c>
      <c r="B235" s="47">
        <f>A235-'Summary Output'!$B$24</f>
        <v>0.21560956390062963</v>
      </c>
      <c r="C235"/>
      <c r="I235" s="101">
        <f>'Scenario calculation'!D697</f>
        <v>3.0187473853221478</v>
      </c>
      <c r="J235" s="101">
        <f t="shared" si="5"/>
        <v>1.5187473853221478</v>
      </c>
      <c r="K235" s="145"/>
      <c r="L235"/>
    </row>
    <row r="236" spans="1:12" x14ac:dyDescent="0.3">
      <c r="A236" s="149">
        <f>'Scenario calculation'!J698</f>
        <v>0.21643958361523286</v>
      </c>
      <c r="B236" s="47">
        <f>A236-'Summary Output'!$B$24</f>
        <v>0.10909775859957198</v>
      </c>
      <c r="C236"/>
      <c r="I236" s="101">
        <f>'Scenario calculation'!D698</f>
        <v>3.3340653823522741</v>
      </c>
      <c r="J236" s="101">
        <f t="shared" si="5"/>
        <v>1.8340653823522741</v>
      </c>
      <c r="K236" s="145"/>
      <c r="L236"/>
    </row>
    <row r="237" spans="1:12" x14ac:dyDescent="0.3">
      <c r="A237" s="149">
        <f>'Scenario calculation'!J699</f>
        <v>0.2219338244418545</v>
      </c>
      <c r="B237" s="47">
        <f>A237-'Summary Output'!$B$24</f>
        <v>0.11459199942619362</v>
      </c>
      <c r="C237"/>
      <c r="I237" s="101">
        <f>'Scenario calculation'!D699</f>
        <v>2.5482562134599163</v>
      </c>
      <c r="J237" s="101">
        <f t="shared" si="5"/>
        <v>1.0482562134599163</v>
      </c>
      <c r="K237" s="145"/>
      <c r="L237"/>
    </row>
    <row r="238" spans="1:12" x14ac:dyDescent="0.3">
      <c r="A238" s="149">
        <f>'Scenario calculation'!J700</f>
        <v>0.28334927092894535</v>
      </c>
      <c r="B238" s="47">
        <f>A238-'Summary Output'!$B$24</f>
        <v>0.17600744591328449</v>
      </c>
      <c r="C238"/>
      <c r="I238" s="101">
        <f>'Scenario calculation'!D700</f>
        <v>2.9472012566854837</v>
      </c>
      <c r="J238" s="101">
        <f t="shared" si="5"/>
        <v>1.4472012566854837</v>
      </c>
      <c r="K238" s="145"/>
      <c r="L238"/>
    </row>
    <row r="239" spans="1:12" x14ac:dyDescent="0.3">
      <c r="A239" s="149">
        <f>'Scenario calculation'!J701</f>
        <v>0.13903561549237997</v>
      </c>
      <c r="B239" s="47">
        <f>A239-'Summary Output'!$B$24</f>
        <v>3.1693790476719094E-2</v>
      </c>
      <c r="C239"/>
      <c r="I239" s="101">
        <f>'Scenario calculation'!D701</f>
        <v>2.6900316861767348</v>
      </c>
      <c r="J239" s="101">
        <f t="shared" si="5"/>
        <v>1.1900316861767348</v>
      </c>
      <c r="K239" s="145"/>
      <c r="L239"/>
    </row>
    <row r="240" spans="1:12" x14ac:dyDescent="0.3">
      <c r="A240" s="149">
        <f>'Scenario calculation'!J702</f>
        <v>0.34001874742285376</v>
      </c>
      <c r="B240" s="47">
        <f>A240-'Summary Output'!$B$24</f>
        <v>0.2326769224071929</v>
      </c>
      <c r="C240"/>
      <c r="I240" s="101">
        <f>'Scenario calculation'!D702</f>
        <v>2.4941134234022249</v>
      </c>
      <c r="J240" s="101">
        <f t="shared" si="5"/>
        <v>0.99411342340222486</v>
      </c>
      <c r="K240" s="145"/>
      <c r="L240"/>
    </row>
    <row r="241" spans="1:12" x14ac:dyDescent="0.3">
      <c r="A241" s="149">
        <f>'Scenario calculation'!J703</f>
        <v>0.31575442554246869</v>
      </c>
      <c r="B241" s="47">
        <f>A241-'Summary Output'!$B$24</f>
        <v>0.20841260052680782</v>
      </c>
      <c r="C241"/>
      <c r="I241" s="101">
        <f>'Scenario calculation'!D703</f>
        <v>1.96388219946614</v>
      </c>
      <c r="J241" s="101">
        <f t="shared" si="5"/>
        <v>0.46388219946613996</v>
      </c>
      <c r="K241" s="145"/>
      <c r="L241"/>
    </row>
    <row r="242" spans="1:12" x14ac:dyDescent="0.3">
      <c r="A242" s="149">
        <f>'Scenario calculation'!J704</f>
        <v>0.24521109873583402</v>
      </c>
      <c r="B242" s="47">
        <f>A242-'Summary Output'!$B$24</f>
        <v>0.13786927372017316</v>
      </c>
      <c r="C242"/>
      <c r="I242" s="101">
        <f>'Scenario calculation'!D704</f>
        <v>3.0585136728882416</v>
      </c>
      <c r="J242" s="101">
        <f t="shared" si="5"/>
        <v>1.5585136728882416</v>
      </c>
      <c r="K242" s="145"/>
      <c r="L242"/>
    </row>
    <row r="243" spans="1:12" x14ac:dyDescent="0.3">
      <c r="A243" s="149">
        <f>'Scenario calculation'!J705</f>
        <v>0.18445800758970377</v>
      </c>
      <c r="B243" s="47">
        <f>A243-'Summary Output'!$B$24</f>
        <v>7.7116182574042888E-2</v>
      </c>
      <c r="C243"/>
      <c r="I243" s="101">
        <f>'Scenario calculation'!D705</f>
        <v>1.6795440159848394</v>
      </c>
      <c r="J243" s="101">
        <f t="shared" si="5"/>
        <v>0.17954401598483938</v>
      </c>
      <c r="K243" s="145"/>
      <c r="L243"/>
    </row>
    <row r="244" spans="1:12" x14ac:dyDescent="0.3">
      <c r="A244" s="149">
        <f>'Scenario calculation'!J706</f>
        <v>0.19855617466525133</v>
      </c>
      <c r="B244" s="47">
        <f>A244-'Summary Output'!$B$24</f>
        <v>9.1214349649590451E-2</v>
      </c>
      <c r="C244"/>
      <c r="I244" s="101">
        <f>'Scenario calculation'!D706</f>
        <v>1.8039051694365753</v>
      </c>
      <c r="J244" s="101">
        <f t="shared" si="5"/>
        <v>0.30390516943657531</v>
      </c>
      <c r="K244" s="145"/>
      <c r="L244"/>
    </row>
    <row r="245" spans="1:12" x14ac:dyDescent="0.3">
      <c r="A245" s="149">
        <f>'Scenario calculation'!J707</f>
        <v>0.13439377450428669</v>
      </c>
      <c r="B245" s="47">
        <f>A245-'Summary Output'!$B$24</f>
        <v>2.7051949488625812E-2</v>
      </c>
      <c r="C245"/>
      <c r="I245" s="101">
        <f>'Scenario calculation'!D707</f>
        <v>3.1078329731849914</v>
      </c>
      <c r="J245" s="101">
        <f t="shared" si="5"/>
        <v>1.6078329731849914</v>
      </c>
      <c r="K245" s="145"/>
      <c r="L245"/>
    </row>
    <row r="246" spans="1:12" x14ac:dyDescent="0.3">
      <c r="A246" s="149">
        <f>'Scenario calculation'!J708</f>
        <v>0.24376970946566434</v>
      </c>
      <c r="B246" s="47">
        <f>A246-'Summary Output'!$B$24</f>
        <v>0.13642788445000348</v>
      </c>
      <c r="C246"/>
      <c r="I246" s="101">
        <f>'Scenario calculation'!D708</f>
        <v>1.9014334308793679</v>
      </c>
      <c r="J246" s="101">
        <f t="shared" si="5"/>
        <v>0.40143343087936789</v>
      </c>
      <c r="K246" s="145"/>
      <c r="L246"/>
    </row>
    <row r="247" spans="1:12" x14ac:dyDescent="0.3">
      <c r="A247" s="149">
        <f>'Scenario calculation'!J709</f>
        <v>0.21826015610107019</v>
      </c>
      <c r="B247" s="47">
        <f>A247-'Summary Output'!$B$24</f>
        <v>0.11091833108540931</v>
      </c>
      <c r="C247"/>
      <c r="I247" s="101">
        <f>'Scenario calculation'!D709</f>
        <v>2.9213781307250488</v>
      </c>
      <c r="J247" s="101">
        <f t="shared" si="5"/>
        <v>1.4213781307250488</v>
      </c>
      <c r="K247" s="145"/>
      <c r="L247"/>
    </row>
    <row r="248" spans="1:12" x14ac:dyDescent="0.3">
      <c r="A248" s="149">
        <f>'Scenario calculation'!J710</f>
        <v>0.24310883656712345</v>
      </c>
      <c r="B248" s="47">
        <f>A248-'Summary Output'!$B$24</f>
        <v>0.13576701155146259</v>
      </c>
      <c r="C248"/>
      <c r="I248" s="101">
        <f>'Scenario calculation'!D710</f>
        <v>2.2016216090564673</v>
      </c>
      <c r="J248" s="101">
        <f t="shared" si="5"/>
        <v>0.70162160905646731</v>
      </c>
      <c r="K248" s="145"/>
      <c r="L248"/>
    </row>
    <row r="249" spans="1:12" x14ac:dyDescent="0.3">
      <c r="A249" s="149">
        <f>'Scenario calculation'!J711</f>
        <v>0.31657848737880623</v>
      </c>
      <c r="B249" s="47">
        <f>A249-'Summary Output'!$B$24</f>
        <v>0.20923666236314536</v>
      </c>
      <c r="C249"/>
      <c r="I249" s="101">
        <f>'Scenario calculation'!D711</f>
        <v>1.7120740105623515</v>
      </c>
      <c r="J249" s="101">
        <f t="shared" si="5"/>
        <v>0.21207401056235153</v>
      </c>
      <c r="K249" s="145"/>
      <c r="L249"/>
    </row>
    <row r="250" spans="1:12" x14ac:dyDescent="0.3">
      <c r="A250" s="149">
        <f>'Scenario calculation'!J712</f>
        <v>0.18645595268849413</v>
      </c>
      <c r="B250" s="47">
        <f>A250-'Summary Output'!$B$24</f>
        <v>7.9114127672833254E-2</v>
      </c>
      <c r="C250"/>
      <c r="I250" s="101">
        <f>'Scenario calculation'!D712</f>
        <v>1.9806885345132159</v>
      </c>
      <c r="J250" s="101">
        <f t="shared" si="5"/>
        <v>0.48068853451321591</v>
      </c>
      <c r="K250" s="145"/>
      <c r="L250"/>
    </row>
    <row r="251" spans="1:12" x14ac:dyDescent="0.3">
      <c r="A251" s="149">
        <f>'Scenario calculation'!J713</f>
        <v>0.28559236175218916</v>
      </c>
      <c r="B251" s="47">
        <f>A251-'Summary Output'!$B$24</f>
        <v>0.1782505367365283</v>
      </c>
      <c r="C251"/>
      <c r="I251" s="101">
        <f>'Scenario calculation'!D713</f>
        <v>2.6414189836930695</v>
      </c>
      <c r="J251" s="101">
        <f t="shared" si="5"/>
        <v>1.1414189836930695</v>
      </c>
      <c r="K251" s="145"/>
      <c r="L251"/>
    </row>
    <row r="252" spans="1:12" x14ac:dyDescent="0.3">
      <c r="A252" s="149">
        <f>'Scenario calculation'!J714</f>
        <v>0.18678691104331713</v>
      </c>
      <c r="B252" s="47">
        <f>A252-'Summary Output'!$B$24</f>
        <v>7.944508602765625E-2</v>
      </c>
      <c r="C252"/>
      <c r="I252" s="101">
        <f>'Scenario calculation'!D714</f>
        <v>1.8550432105763175</v>
      </c>
      <c r="J252" s="101">
        <f t="shared" si="5"/>
        <v>0.35504321057631749</v>
      </c>
      <c r="K252" s="145"/>
      <c r="L252"/>
    </row>
    <row r="253" spans="1:12" x14ac:dyDescent="0.3">
      <c r="A253" s="149">
        <f>'Scenario calculation'!J715</f>
        <v>0.1583090515408665</v>
      </c>
      <c r="B253" s="47">
        <f>A253-'Summary Output'!$B$24</f>
        <v>5.0967226525205619E-2</v>
      </c>
      <c r="C253"/>
      <c r="I253" s="101">
        <f>'Scenario calculation'!D715</f>
        <v>2.1768854648780218</v>
      </c>
      <c r="J253" s="101">
        <f t="shared" si="5"/>
        <v>0.67688546487802181</v>
      </c>
      <c r="K253" s="145"/>
      <c r="L253"/>
    </row>
    <row r="254" spans="1:12" x14ac:dyDescent="0.3">
      <c r="A254" s="149">
        <f>'Scenario calculation'!J716</f>
        <v>0.15871878708731191</v>
      </c>
      <c r="B254" s="47">
        <f>A254-'Summary Output'!$B$24</f>
        <v>5.1376962071651031E-2</v>
      </c>
      <c r="C254"/>
      <c r="I254" s="101">
        <f>'Scenario calculation'!D716</f>
        <v>2.255608151580053</v>
      </c>
      <c r="J254" s="101">
        <f t="shared" si="5"/>
        <v>0.75560815158005301</v>
      </c>
      <c r="K254" s="145"/>
      <c r="L254"/>
    </row>
    <row r="255" spans="1:12" x14ac:dyDescent="0.3">
      <c r="A255" s="149">
        <f>'Scenario calculation'!J717</f>
        <v>0.2721498857765543</v>
      </c>
      <c r="B255" s="47">
        <f>A255-'Summary Output'!$B$24</f>
        <v>0.16480806076089344</v>
      </c>
      <c r="C255"/>
      <c r="I255" s="101">
        <f>'Scenario calculation'!D717</f>
        <v>2.9711910186340758</v>
      </c>
      <c r="J255" s="101">
        <f t="shared" si="5"/>
        <v>1.4711910186340758</v>
      </c>
      <c r="K255" s="145"/>
      <c r="L255"/>
    </row>
    <row r="256" spans="1:12" x14ac:dyDescent="0.3">
      <c r="A256" s="149">
        <f>'Scenario calculation'!J718</f>
        <v>0.19249642030187242</v>
      </c>
      <c r="B256" s="47">
        <f>A256-'Summary Output'!$B$24</f>
        <v>8.515459528621154E-2</v>
      </c>
      <c r="C256"/>
      <c r="I256" s="101">
        <f>'Scenario calculation'!D718</f>
        <v>2.7386010133879832</v>
      </c>
      <c r="J256" s="101">
        <f t="shared" si="5"/>
        <v>1.2386010133879832</v>
      </c>
      <c r="K256" s="145"/>
      <c r="L256"/>
    </row>
    <row r="257" spans="1:12" x14ac:dyDescent="0.3">
      <c r="A257" s="149">
        <f>'Scenario calculation'!J719</f>
        <v>0.202538412393102</v>
      </c>
      <c r="B257" s="47">
        <f>A257-'Summary Output'!$B$24</f>
        <v>9.5196587377441119E-2</v>
      </c>
      <c r="C257"/>
      <c r="I257" s="101">
        <f>'Scenario calculation'!D719</f>
        <v>1.943174625841068</v>
      </c>
      <c r="J257" s="101">
        <f t="shared" si="5"/>
        <v>0.44317462584106804</v>
      </c>
      <c r="K257" s="145"/>
      <c r="L257"/>
    </row>
    <row r="258" spans="1:12" x14ac:dyDescent="0.3">
      <c r="A258" s="149">
        <f>'Scenario calculation'!J720</f>
        <v>0.26860782971945474</v>
      </c>
      <c r="B258" s="47">
        <f>A258-'Summary Output'!$B$24</f>
        <v>0.16126600470379387</v>
      </c>
      <c r="C258"/>
      <c r="I258" s="101">
        <f>'Scenario calculation'!D720</f>
        <v>2.6845035337838952</v>
      </c>
      <c r="J258" s="101">
        <f t="shared" si="5"/>
        <v>1.1845035337838952</v>
      </c>
      <c r="K258" s="145"/>
      <c r="L258"/>
    </row>
    <row r="259" spans="1:12" x14ac:dyDescent="0.3">
      <c r="A259" s="149">
        <f>'Scenario calculation'!J721</f>
        <v>0.25944031074215079</v>
      </c>
      <c r="B259" s="47">
        <f>A259-'Summary Output'!$B$24</f>
        <v>0.15209848572648993</v>
      </c>
      <c r="C259"/>
      <c r="I259" s="101">
        <f>'Scenario calculation'!D721</f>
        <v>2.9183397196910663</v>
      </c>
      <c r="J259" s="101">
        <f t="shared" si="5"/>
        <v>1.4183397196910663</v>
      </c>
      <c r="K259" s="145"/>
      <c r="L259"/>
    </row>
    <row r="260" spans="1:12" x14ac:dyDescent="0.3">
      <c r="A260" s="149">
        <f>'Scenario calculation'!J722</f>
        <v>0.24452453644010252</v>
      </c>
      <c r="B260" s="47">
        <f>A260-'Summary Output'!$B$24</f>
        <v>0.13718271142444166</v>
      </c>
      <c r="C260"/>
      <c r="I260" s="101">
        <f>'Scenario calculation'!D722</f>
        <v>2.2712534872343815</v>
      </c>
      <c r="J260" s="101">
        <f t="shared" si="5"/>
        <v>0.77125348723438147</v>
      </c>
      <c r="K260" s="145"/>
      <c r="L260"/>
    </row>
    <row r="261" spans="1:12" x14ac:dyDescent="0.3">
      <c r="A261" s="149">
        <f>'Scenario calculation'!J723</f>
        <v>0.27766112911061791</v>
      </c>
      <c r="B261" s="47">
        <f>A261-'Summary Output'!$B$24</f>
        <v>0.17031930409495705</v>
      </c>
      <c r="C261"/>
      <c r="I261" s="101">
        <f>'Scenario calculation'!D723</f>
        <v>3.1929320803145123</v>
      </c>
      <c r="J261" s="101">
        <f t="shared" si="5"/>
        <v>1.6929320803145123</v>
      </c>
      <c r="K261" s="145"/>
      <c r="L261"/>
    </row>
    <row r="262" spans="1:12" x14ac:dyDescent="0.3">
      <c r="A262" s="149">
        <f>'Scenario calculation'!J724</f>
        <v>0.23186247955342032</v>
      </c>
      <c r="B262" s="47">
        <f>A262-'Summary Output'!$B$24</f>
        <v>0.12452065453775944</v>
      </c>
      <c r="C262"/>
      <c r="I262" s="101">
        <f>'Scenario calculation'!D724</f>
        <v>3.3708968522716161</v>
      </c>
      <c r="J262" s="101">
        <f t="shared" si="5"/>
        <v>1.8708968522716161</v>
      </c>
      <c r="K262" s="145"/>
      <c r="L262"/>
    </row>
    <row r="263" spans="1:12" x14ac:dyDescent="0.3">
      <c r="A263" s="149">
        <f>'Scenario calculation'!J725</f>
        <v>0.25541211906265215</v>
      </c>
      <c r="B263" s="47">
        <f>A263-'Summary Output'!$B$24</f>
        <v>0.14807029404699129</v>
      </c>
      <c r="C263"/>
      <c r="I263" s="101">
        <f>'Scenario calculation'!D725</f>
        <v>2.9333253896601006</v>
      </c>
      <c r="J263" s="101">
        <f t="shared" si="5"/>
        <v>1.4333253896601006</v>
      </c>
      <c r="K263" s="145"/>
      <c r="L263"/>
    </row>
    <row r="264" spans="1:12" x14ac:dyDescent="0.3">
      <c r="A264" s="149">
        <f>'Scenario calculation'!J726</f>
        <v>0.35220207829638284</v>
      </c>
      <c r="B264" s="47">
        <f>A264-'Summary Output'!$B$24</f>
        <v>0.24486025328072197</v>
      </c>
      <c r="C264"/>
      <c r="I264" s="101">
        <f>'Scenario calculation'!D726</f>
        <v>2.4823260173202955</v>
      </c>
      <c r="J264" s="101">
        <f t="shared" si="5"/>
        <v>0.98232601732029545</v>
      </c>
      <c r="K264" s="145"/>
      <c r="L264"/>
    </row>
    <row r="265" spans="1:12" x14ac:dyDescent="0.3">
      <c r="A265" s="149">
        <f>'Scenario calculation'!J727</f>
        <v>0.29501448069966441</v>
      </c>
      <c r="B265" s="47">
        <f>A265-'Summary Output'!$B$24</f>
        <v>0.18767265568400354</v>
      </c>
      <c r="C265"/>
      <c r="I265" s="101">
        <f>'Scenario calculation'!D727</f>
        <v>1.8822656726639475</v>
      </c>
      <c r="J265" s="101">
        <f t="shared" si="5"/>
        <v>0.38226567266394751</v>
      </c>
      <c r="K265" s="145"/>
      <c r="L265"/>
    </row>
    <row r="266" spans="1:12" x14ac:dyDescent="0.3">
      <c r="A266" s="149">
        <f>'Scenario calculation'!J728</f>
        <v>8.6601484966571718E-2</v>
      </c>
      <c r="B266" s="47">
        <f>A266-'Summary Output'!$B$24</f>
        <v>-2.0740340049089159E-2</v>
      </c>
      <c r="C266"/>
      <c r="I266" s="101">
        <f>'Scenario calculation'!D728</f>
        <v>2.3803028921537743</v>
      </c>
      <c r="J266" s="101">
        <f t="shared" si="5"/>
        <v>0.88030289215377433</v>
      </c>
      <c r="K266" s="145"/>
      <c r="L266"/>
    </row>
    <row r="267" spans="1:12" x14ac:dyDescent="0.3">
      <c r="A267" s="149">
        <f>'Scenario calculation'!J729</f>
        <v>9.2906174925962981E-2</v>
      </c>
      <c r="B267" s="47">
        <f>A267-'Summary Output'!$B$24</f>
        <v>-1.4435650089697896E-2</v>
      </c>
      <c r="C267"/>
      <c r="I267" s="101">
        <f>'Scenario calculation'!D729</f>
        <v>2.4697085200038873</v>
      </c>
      <c r="J267" s="101">
        <f t="shared" si="5"/>
        <v>0.9697085200038873</v>
      </c>
      <c r="K267" s="145"/>
      <c r="L267"/>
    </row>
    <row r="268" spans="1:12" x14ac:dyDescent="0.3">
      <c r="A268" s="149">
        <f>'Scenario calculation'!J730</f>
        <v>0.35167646991598867</v>
      </c>
      <c r="B268" s="47">
        <f>A268-'Summary Output'!$B$24</f>
        <v>0.2443346449003278</v>
      </c>
      <c r="C268"/>
      <c r="I268" s="101">
        <f>'Scenario calculation'!D730</f>
        <v>2.2476584963201853</v>
      </c>
      <c r="J268" s="101">
        <f t="shared" si="5"/>
        <v>0.74765849632018533</v>
      </c>
      <c r="K268" s="145"/>
      <c r="L268"/>
    </row>
    <row r="269" spans="1:12" x14ac:dyDescent="0.3">
      <c r="A269" s="149">
        <f>'Scenario calculation'!J731</f>
        <v>0.27563286824018318</v>
      </c>
      <c r="B269" s="47">
        <f>A269-'Summary Output'!$B$24</f>
        <v>0.16829104322452232</v>
      </c>
      <c r="C269"/>
      <c r="I269" s="101">
        <f>'Scenario calculation'!D731</f>
        <v>2.4281830682078858</v>
      </c>
      <c r="J269" s="101">
        <f t="shared" si="5"/>
        <v>0.92818306820788576</v>
      </c>
      <c r="K269" s="145"/>
      <c r="L269"/>
    </row>
    <row r="270" spans="1:12" x14ac:dyDescent="0.3">
      <c r="A270" s="149">
        <f>'Scenario calculation'!J732</f>
        <v>0.26676505895369917</v>
      </c>
      <c r="B270" s="47">
        <f>A270-'Summary Output'!$B$24</f>
        <v>0.15942323393803831</v>
      </c>
      <c r="C270"/>
      <c r="I270" s="101">
        <f>'Scenario calculation'!D732</f>
        <v>3.5535659395199097</v>
      </c>
      <c r="J270" s="101">
        <f t="shared" si="5"/>
        <v>2.0535659395199097</v>
      </c>
      <c r="K270" s="145"/>
      <c r="L270"/>
    </row>
    <row r="271" spans="1:12" x14ac:dyDescent="0.3">
      <c r="A271" s="149">
        <f>'Scenario calculation'!J733</f>
        <v>0.32808603614316456</v>
      </c>
      <c r="B271" s="47">
        <f>A271-'Summary Output'!$B$24</f>
        <v>0.2207442111275037</v>
      </c>
      <c r="C271"/>
      <c r="I271" s="101">
        <f>'Scenario calculation'!D733</f>
        <v>3.0304788493796115</v>
      </c>
      <c r="J271" s="101">
        <f t="shared" si="5"/>
        <v>1.5304788493796115</v>
      </c>
      <c r="K271" s="145"/>
      <c r="L271"/>
    </row>
    <row r="272" spans="1:12" x14ac:dyDescent="0.3">
      <c r="A272" s="149">
        <f>'Scenario calculation'!J734</f>
        <v>0.29334915967531106</v>
      </c>
      <c r="B272" s="47">
        <f>A272-'Summary Output'!$B$24</f>
        <v>0.18600733465965019</v>
      </c>
      <c r="C272"/>
      <c r="I272" s="101">
        <f>'Scenario calculation'!D734</f>
        <v>3.1157395758497928</v>
      </c>
      <c r="J272" s="101">
        <f t="shared" ref="J272:J335" si="6">I272-1.5</f>
        <v>1.6157395758497928</v>
      </c>
      <c r="K272" s="145"/>
      <c r="L272"/>
    </row>
    <row r="273" spans="1:12" x14ac:dyDescent="0.3">
      <c r="A273" s="149">
        <f>'Scenario calculation'!J735</f>
        <v>0.28212375672893408</v>
      </c>
      <c r="B273" s="47">
        <f>A273-'Summary Output'!$B$24</f>
        <v>0.17478193171327322</v>
      </c>
      <c r="C273"/>
      <c r="I273" s="101">
        <f>'Scenario calculation'!D735</f>
        <v>2.3445089814298834</v>
      </c>
      <c r="J273" s="101">
        <f t="shared" si="6"/>
        <v>0.8445089814298834</v>
      </c>
      <c r="K273" s="145"/>
      <c r="L273"/>
    </row>
    <row r="274" spans="1:12" x14ac:dyDescent="0.3">
      <c r="A274" s="149">
        <f>'Scenario calculation'!J736</f>
        <v>0.20714094237967795</v>
      </c>
      <c r="B274" s="47">
        <f>A274-'Summary Output'!$B$24</f>
        <v>9.9799117364017073E-2</v>
      </c>
      <c r="C274"/>
      <c r="I274" s="101">
        <f>'Scenario calculation'!D736</f>
        <v>2.2889689042324655</v>
      </c>
      <c r="J274" s="101">
        <f t="shared" si="6"/>
        <v>0.78896890423246546</v>
      </c>
      <c r="K274" s="145"/>
      <c r="L274"/>
    </row>
    <row r="275" spans="1:12" x14ac:dyDescent="0.3">
      <c r="A275" s="149">
        <f>'Scenario calculation'!J737</f>
        <v>0.2460592944826987</v>
      </c>
      <c r="B275" s="47">
        <f>A275-'Summary Output'!$B$24</f>
        <v>0.13871746946703783</v>
      </c>
      <c r="C275"/>
      <c r="I275" s="101">
        <f>'Scenario calculation'!D737</f>
        <v>2.6847973849542375</v>
      </c>
      <c r="J275" s="101">
        <f t="shared" si="6"/>
        <v>1.1847973849542375</v>
      </c>
      <c r="K275" s="145"/>
      <c r="L275"/>
    </row>
    <row r="276" spans="1:12" x14ac:dyDescent="0.3">
      <c r="A276" s="149">
        <f>'Scenario calculation'!J738</f>
        <v>0.22734131309733319</v>
      </c>
      <c r="B276" s="47">
        <f>A276-'Summary Output'!$B$24</f>
        <v>0.11999948808167231</v>
      </c>
      <c r="C276"/>
      <c r="I276" s="101">
        <f>'Scenario calculation'!D738</f>
        <v>2.1288426081652241</v>
      </c>
      <c r="J276" s="101">
        <f t="shared" si="6"/>
        <v>0.62884260816522408</v>
      </c>
      <c r="K276" s="145"/>
      <c r="L276"/>
    </row>
    <row r="277" spans="1:12" x14ac:dyDescent="0.3">
      <c r="A277" s="149">
        <f>'Scenario calculation'!J739</f>
        <v>0.27621911614505845</v>
      </c>
      <c r="B277" s="47">
        <f>A277-'Summary Output'!$B$24</f>
        <v>0.16887729112939759</v>
      </c>
      <c r="C277"/>
      <c r="I277" s="101">
        <f>'Scenario calculation'!D739</f>
        <v>2.0745720078878707</v>
      </c>
      <c r="J277" s="101">
        <f t="shared" si="6"/>
        <v>0.57457200788787066</v>
      </c>
      <c r="K277" s="145"/>
      <c r="L277"/>
    </row>
    <row r="278" spans="1:12" x14ac:dyDescent="0.3">
      <c r="A278" s="149">
        <f>'Scenario calculation'!J740</f>
        <v>0.29413618382242257</v>
      </c>
      <c r="B278" s="47">
        <f>A278-'Summary Output'!$B$24</f>
        <v>0.18679435880676171</v>
      </c>
      <c r="C278"/>
      <c r="I278" s="101">
        <f>'Scenario calculation'!D740</f>
        <v>2.1340658013735929</v>
      </c>
      <c r="J278" s="101">
        <f t="shared" si="6"/>
        <v>0.63406580137359292</v>
      </c>
      <c r="K278" s="145"/>
      <c r="L278"/>
    </row>
    <row r="279" spans="1:12" x14ac:dyDescent="0.3">
      <c r="A279" s="149">
        <f>'Scenario calculation'!J741</f>
        <v>0.32436436613129827</v>
      </c>
      <c r="B279" s="47">
        <f>A279-'Summary Output'!$B$24</f>
        <v>0.2170225411156374</v>
      </c>
      <c r="C279"/>
      <c r="I279" s="101">
        <f>'Scenario calculation'!D741</f>
        <v>1.9903648957832705</v>
      </c>
      <c r="J279" s="101">
        <f t="shared" si="6"/>
        <v>0.49036489578327047</v>
      </c>
      <c r="K279" s="145"/>
      <c r="L279"/>
    </row>
    <row r="280" spans="1:12" x14ac:dyDescent="0.3">
      <c r="A280" s="149">
        <f>'Scenario calculation'!J742</f>
        <v>0.10486526108419425</v>
      </c>
      <c r="B280" s="47">
        <f>A280-'Summary Output'!$B$24</f>
        <v>-2.4765639314666271E-3</v>
      </c>
      <c r="C280"/>
      <c r="I280" s="101">
        <f>'Scenario calculation'!D742</f>
        <v>2.4992740656333501</v>
      </c>
      <c r="J280" s="101">
        <f t="shared" si="6"/>
        <v>0.99927406563335008</v>
      </c>
      <c r="K280" s="145"/>
      <c r="L280"/>
    </row>
    <row r="281" spans="1:12" x14ac:dyDescent="0.3">
      <c r="A281" s="149">
        <f>'Scenario calculation'!J743</f>
        <v>0.20226880223366295</v>
      </c>
      <c r="B281" s="47">
        <f>A281-'Summary Output'!$B$24</f>
        <v>9.492697721800207E-2</v>
      </c>
      <c r="C281"/>
      <c r="I281" s="101">
        <f>'Scenario calculation'!D743</f>
        <v>1.5721388791009749</v>
      </c>
      <c r="J281" s="101">
        <f t="shared" si="6"/>
        <v>7.213887910097494E-2</v>
      </c>
      <c r="K281" s="145"/>
      <c r="L281"/>
    </row>
    <row r="282" spans="1:12" x14ac:dyDescent="0.3">
      <c r="A282" s="149">
        <f>'Scenario calculation'!J744</f>
        <v>0.19265414435779982</v>
      </c>
      <c r="B282" s="47">
        <f>A282-'Summary Output'!$B$24</f>
        <v>8.531231934213894E-2</v>
      </c>
      <c r="C282"/>
      <c r="I282" s="101">
        <f>'Scenario calculation'!D744</f>
        <v>2.2561449372794891</v>
      </c>
      <c r="J282" s="101">
        <f t="shared" si="6"/>
        <v>0.75614493727948906</v>
      </c>
      <c r="K282" s="145"/>
      <c r="L282"/>
    </row>
    <row r="283" spans="1:12" x14ac:dyDescent="0.3">
      <c r="A283" s="149">
        <f>'Scenario calculation'!J745</f>
        <v>0.12006951924304743</v>
      </c>
      <c r="B283" s="47">
        <f>A283-'Summary Output'!$B$24</f>
        <v>1.2727694227386552E-2</v>
      </c>
      <c r="C283"/>
      <c r="I283" s="101">
        <f>'Scenario calculation'!D745</f>
        <v>2.7989517165690514</v>
      </c>
      <c r="J283" s="101">
        <f t="shared" si="6"/>
        <v>1.2989517165690514</v>
      </c>
      <c r="K283" s="145"/>
      <c r="L283"/>
    </row>
    <row r="284" spans="1:12" x14ac:dyDescent="0.3">
      <c r="A284" s="149">
        <f>'Scenario calculation'!J746</f>
        <v>0.21665408997100544</v>
      </c>
      <c r="B284" s="47">
        <f>A284-'Summary Output'!$B$24</f>
        <v>0.10931226495534456</v>
      </c>
      <c r="C284"/>
      <c r="I284" s="101">
        <f>'Scenario calculation'!D746</f>
        <v>3.1460014034935133</v>
      </c>
      <c r="J284" s="101">
        <f t="shared" si="6"/>
        <v>1.6460014034935133</v>
      </c>
      <c r="K284" s="145"/>
      <c r="L284"/>
    </row>
    <row r="285" spans="1:12" x14ac:dyDescent="0.3">
      <c r="A285" s="149">
        <f>'Scenario calculation'!J747</f>
        <v>0.31841705867861414</v>
      </c>
      <c r="B285" s="47">
        <f>A285-'Summary Output'!$B$24</f>
        <v>0.21107523366295328</v>
      </c>
      <c r="C285"/>
      <c r="I285" s="101">
        <f>'Scenario calculation'!D747</f>
        <v>2.3883875759355448</v>
      </c>
      <c r="J285" s="101">
        <f t="shared" si="6"/>
        <v>0.88838757593554485</v>
      </c>
      <c r="K285" s="145"/>
      <c r="L285"/>
    </row>
    <row r="286" spans="1:12" x14ac:dyDescent="0.3">
      <c r="A286" s="149">
        <f>'Scenario calculation'!J748</f>
        <v>0.11188153035900172</v>
      </c>
      <c r="B286" s="47">
        <f>A286-'Summary Output'!$B$24</f>
        <v>4.5397053433408469E-3</v>
      </c>
      <c r="C286"/>
      <c r="I286" s="101">
        <f>'Scenario calculation'!D748</f>
        <v>1.4971244227186626</v>
      </c>
      <c r="J286" s="101">
        <f t="shared" si="6"/>
        <v>-2.8755772813373603E-3</v>
      </c>
      <c r="K286" s="145"/>
      <c r="L286"/>
    </row>
    <row r="287" spans="1:12" x14ac:dyDescent="0.3">
      <c r="A287" s="149">
        <f>'Scenario calculation'!J749</f>
        <v>0.2775678424941086</v>
      </c>
      <c r="B287" s="47">
        <f>A287-'Summary Output'!$B$24</f>
        <v>0.17022601747844773</v>
      </c>
      <c r="C287"/>
      <c r="I287" s="101">
        <f>'Scenario calculation'!D749</f>
        <v>2.8526171821130579</v>
      </c>
      <c r="J287" s="101">
        <f t="shared" si="6"/>
        <v>1.3526171821130579</v>
      </c>
      <c r="K287" s="145"/>
      <c r="L287"/>
    </row>
    <row r="288" spans="1:12" x14ac:dyDescent="0.3">
      <c r="A288" s="149">
        <f>'Scenario calculation'!J750</f>
        <v>0.26702589495218021</v>
      </c>
      <c r="B288" s="47">
        <f>A288-'Summary Output'!$B$24</f>
        <v>0.15968406993651935</v>
      </c>
      <c r="C288"/>
      <c r="I288" s="101">
        <f>'Scenario calculation'!D750</f>
        <v>2.4768580191531275</v>
      </c>
      <c r="J288" s="101">
        <f t="shared" si="6"/>
        <v>0.97685801915312753</v>
      </c>
      <c r="K288" s="145"/>
      <c r="L288"/>
    </row>
    <row r="289" spans="1:12" x14ac:dyDescent="0.3">
      <c r="A289" s="149">
        <f>'Scenario calculation'!J751</f>
        <v>0.25259369095832596</v>
      </c>
      <c r="B289" s="47">
        <f>A289-'Summary Output'!$B$24</f>
        <v>0.14525186594266509</v>
      </c>
      <c r="C289"/>
      <c r="I289" s="101">
        <f>'Scenario calculation'!D751</f>
        <v>2.0218935873342452</v>
      </c>
      <c r="J289" s="101">
        <f t="shared" si="6"/>
        <v>0.52189358733424518</v>
      </c>
      <c r="K289" s="145"/>
      <c r="L289"/>
    </row>
    <row r="290" spans="1:12" x14ac:dyDescent="0.3">
      <c r="A290" s="149">
        <f>'Scenario calculation'!J752</f>
        <v>0.26449589632812498</v>
      </c>
      <c r="B290" s="47">
        <f>A290-'Summary Output'!$B$24</f>
        <v>0.15715407131246412</v>
      </c>
      <c r="C290"/>
      <c r="I290" s="101">
        <f>'Scenario calculation'!D752</f>
        <v>1.9180793687516418</v>
      </c>
      <c r="J290" s="101">
        <f t="shared" si="6"/>
        <v>0.41807936875164176</v>
      </c>
      <c r="K290" s="145"/>
      <c r="L290"/>
    </row>
    <row r="291" spans="1:12" x14ac:dyDescent="0.3">
      <c r="A291" s="149">
        <f>'Scenario calculation'!J753</f>
        <v>0.15888717379717532</v>
      </c>
      <c r="B291" s="47">
        <f>A291-'Summary Output'!$B$24</f>
        <v>5.1545348781514441E-2</v>
      </c>
      <c r="C291"/>
      <c r="I291" s="101">
        <f>'Scenario calculation'!D753</f>
        <v>2.9905612045872405</v>
      </c>
      <c r="J291" s="101">
        <f t="shared" si="6"/>
        <v>1.4905612045872405</v>
      </c>
      <c r="K291" s="145"/>
      <c r="L291"/>
    </row>
    <row r="292" spans="1:12" x14ac:dyDescent="0.3">
      <c r="A292" s="149">
        <f>'Scenario calculation'!J754</f>
        <v>0.21972451442573604</v>
      </c>
      <c r="B292" s="47">
        <f>A292-'Summary Output'!$B$24</f>
        <v>0.11238268941007516</v>
      </c>
      <c r="C292"/>
      <c r="I292" s="101">
        <f>'Scenario calculation'!D754</f>
        <v>2.8082144793130839</v>
      </c>
      <c r="J292" s="101">
        <f t="shared" si="6"/>
        <v>1.3082144793130839</v>
      </c>
      <c r="K292" s="145"/>
      <c r="L292"/>
    </row>
    <row r="293" spans="1:12" x14ac:dyDescent="0.3">
      <c r="A293" s="149">
        <f>'Scenario calculation'!J755</f>
        <v>0.20883153135650923</v>
      </c>
      <c r="B293" s="47">
        <f>A293-'Summary Output'!$B$24</f>
        <v>0.10148970634084835</v>
      </c>
      <c r="C293"/>
      <c r="I293" s="101">
        <f>'Scenario calculation'!D755</f>
        <v>3.1056209859028927</v>
      </c>
      <c r="J293" s="101">
        <f t="shared" si="6"/>
        <v>1.6056209859028927</v>
      </c>
      <c r="K293" s="145"/>
      <c r="L293"/>
    </row>
    <row r="294" spans="1:12" x14ac:dyDescent="0.3">
      <c r="A294" s="149">
        <f>'Scenario calculation'!J756</f>
        <v>0.27159470423743426</v>
      </c>
      <c r="B294" s="47">
        <f>A294-'Summary Output'!$B$24</f>
        <v>0.1642528792217734</v>
      </c>
      <c r="C294"/>
      <c r="I294" s="101">
        <f>'Scenario calculation'!D756</f>
        <v>3.2141575663204156</v>
      </c>
      <c r="J294" s="101">
        <f t="shared" si="6"/>
        <v>1.7141575663204156</v>
      </c>
      <c r="K294" s="145"/>
      <c r="L294"/>
    </row>
    <row r="295" spans="1:12" x14ac:dyDescent="0.3">
      <c r="A295" s="149">
        <f>'Scenario calculation'!J757</f>
        <v>0.28699746431596318</v>
      </c>
      <c r="B295" s="47">
        <f>A295-'Summary Output'!$B$24</f>
        <v>0.17965563930030232</v>
      </c>
      <c r="C295"/>
      <c r="I295" s="101">
        <f>'Scenario calculation'!D757</f>
        <v>2.624149104653998</v>
      </c>
      <c r="J295" s="101">
        <f t="shared" si="6"/>
        <v>1.124149104653998</v>
      </c>
      <c r="K295" s="145"/>
      <c r="L295"/>
    </row>
    <row r="296" spans="1:12" x14ac:dyDescent="0.3">
      <c r="A296" s="149">
        <f>'Scenario calculation'!J758</f>
        <v>0.18872786600984459</v>
      </c>
      <c r="B296" s="47">
        <f>A296-'Summary Output'!$B$24</f>
        <v>8.1386040994183714E-2</v>
      </c>
      <c r="C296"/>
      <c r="I296" s="101">
        <f>'Scenario calculation'!D758</f>
        <v>3.4677304696725151</v>
      </c>
      <c r="J296" s="101">
        <f t="shared" si="6"/>
        <v>1.9677304696725151</v>
      </c>
      <c r="K296" s="145"/>
      <c r="L296"/>
    </row>
    <row r="297" spans="1:12" x14ac:dyDescent="0.3">
      <c r="A297" s="149">
        <f>'Scenario calculation'!J759</f>
        <v>0.1988765053953867</v>
      </c>
      <c r="B297" s="47">
        <f>A297-'Summary Output'!$B$24</f>
        <v>9.1534680379725827E-2</v>
      </c>
      <c r="C297"/>
      <c r="I297" s="101">
        <f>'Scenario calculation'!D759</f>
        <v>1.841842023956282</v>
      </c>
      <c r="J297" s="101">
        <f t="shared" si="6"/>
        <v>0.34184202395628205</v>
      </c>
      <c r="K297" s="145"/>
      <c r="L297"/>
    </row>
    <row r="298" spans="1:12" x14ac:dyDescent="0.3">
      <c r="A298" s="149">
        <f>'Scenario calculation'!J760</f>
        <v>0.2107231402056835</v>
      </c>
      <c r="B298" s="47">
        <f>A298-'Summary Output'!$B$24</f>
        <v>0.10338131519002262</v>
      </c>
      <c r="C298"/>
      <c r="I298" s="101">
        <f>'Scenario calculation'!D760</f>
        <v>2.167029546703314</v>
      </c>
      <c r="J298" s="101">
        <f t="shared" si="6"/>
        <v>0.66702954670331405</v>
      </c>
      <c r="K298" s="145"/>
      <c r="L298"/>
    </row>
    <row r="299" spans="1:12" x14ac:dyDescent="0.3">
      <c r="A299" s="149">
        <f>'Scenario calculation'!J761</f>
        <v>0.27197527705798352</v>
      </c>
      <c r="B299" s="47">
        <f>A299-'Summary Output'!$B$24</f>
        <v>0.16463345204232266</v>
      </c>
      <c r="C299"/>
      <c r="I299" s="101">
        <f>'Scenario calculation'!D761</f>
        <v>2.8783516885316112</v>
      </c>
      <c r="J299" s="101">
        <f t="shared" si="6"/>
        <v>1.3783516885316112</v>
      </c>
      <c r="K299" s="145"/>
      <c r="L299"/>
    </row>
    <row r="300" spans="1:12" x14ac:dyDescent="0.3">
      <c r="A300" s="149">
        <f>'Scenario calculation'!J762</f>
        <v>0.36434800180926707</v>
      </c>
      <c r="B300" s="47">
        <f>A300-'Summary Output'!$B$24</f>
        <v>0.25700617679360621</v>
      </c>
      <c r="C300"/>
      <c r="I300" s="101">
        <f>'Scenario calculation'!D762</f>
        <v>1.540188189306698</v>
      </c>
      <c r="J300" s="101">
        <f t="shared" si="6"/>
        <v>4.0188189306697986E-2</v>
      </c>
      <c r="K300" s="145"/>
      <c r="L300"/>
    </row>
    <row r="301" spans="1:12" x14ac:dyDescent="0.3">
      <c r="A301" s="149">
        <f>'Scenario calculation'!J763</f>
        <v>0.13512989199512759</v>
      </c>
      <c r="B301" s="47">
        <f>A301-'Summary Output'!$B$24</f>
        <v>2.7788066979466716E-2</v>
      </c>
      <c r="C301"/>
      <c r="I301" s="101">
        <f>'Scenario calculation'!D763</f>
        <v>2.8907068359539827</v>
      </c>
      <c r="J301" s="101">
        <f t="shared" si="6"/>
        <v>1.3907068359539827</v>
      </c>
      <c r="K301" s="145"/>
      <c r="L301"/>
    </row>
    <row r="302" spans="1:12" x14ac:dyDescent="0.3">
      <c r="A302" s="149">
        <f>'Scenario calculation'!J764</f>
        <v>0.12604879121988821</v>
      </c>
      <c r="B302" s="47">
        <f>A302-'Summary Output'!$B$24</f>
        <v>1.8706966204227335E-2</v>
      </c>
      <c r="C302"/>
      <c r="I302" s="101">
        <f>'Scenario calculation'!D764</f>
        <v>2.7804063466655782</v>
      </c>
      <c r="J302" s="101">
        <f t="shared" si="6"/>
        <v>1.2804063466655782</v>
      </c>
      <c r="K302" s="145"/>
      <c r="L302"/>
    </row>
    <row r="303" spans="1:12" x14ac:dyDescent="0.3">
      <c r="A303" s="149">
        <f>'Scenario calculation'!J765</f>
        <v>0.13400387471810715</v>
      </c>
      <c r="B303" s="47">
        <f>A303-'Summary Output'!$B$24</f>
        <v>2.6662049702446275E-2</v>
      </c>
      <c r="C303"/>
      <c r="I303" s="101">
        <f>'Scenario calculation'!D765</f>
        <v>1.7667068853201879</v>
      </c>
      <c r="J303" s="101">
        <f t="shared" si="6"/>
        <v>0.26670688532018794</v>
      </c>
      <c r="K303" s="145"/>
      <c r="L303"/>
    </row>
    <row r="304" spans="1:12" x14ac:dyDescent="0.3">
      <c r="A304" s="149">
        <f>'Scenario calculation'!J766</f>
        <v>0.27254782711674674</v>
      </c>
      <c r="B304" s="47">
        <f>A304-'Summary Output'!$B$24</f>
        <v>0.16520600210108588</v>
      </c>
      <c r="C304"/>
      <c r="I304" s="101">
        <f>'Scenario calculation'!D766</f>
        <v>2.0894552627106258</v>
      </c>
      <c r="J304" s="101">
        <f t="shared" si="6"/>
        <v>0.58945526271062576</v>
      </c>
      <c r="K304" s="145"/>
      <c r="L304"/>
    </row>
    <row r="305" spans="1:12" x14ac:dyDescent="0.3">
      <c r="A305" s="149">
        <f>'Scenario calculation'!J767</f>
        <v>0.29140243923261933</v>
      </c>
      <c r="B305" s="47">
        <f>A305-'Summary Output'!$B$24</f>
        <v>0.18406061421695846</v>
      </c>
      <c r="C305"/>
      <c r="I305" s="101">
        <f>'Scenario calculation'!D767</f>
        <v>3.1019899243262818</v>
      </c>
      <c r="J305" s="101">
        <f t="shared" si="6"/>
        <v>1.6019899243262818</v>
      </c>
      <c r="K305" s="145"/>
      <c r="L305"/>
    </row>
    <row r="306" spans="1:12" x14ac:dyDescent="0.3">
      <c r="A306" s="149">
        <f>'Scenario calculation'!J768</f>
        <v>0.12714192289173387</v>
      </c>
      <c r="B306" s="47">
        <f>A306-'Summary Output'!$B$24</f>
        <v>1.9800097876072995E-2</v>
      </c>
      <c r="C306"/>
      <c r="I306" s="101">
        <f>'Scenario calculation'!D768</f>
        <v>2.6083455316243813</v>
      </c>
      <c r="J306" s="101">
        <f t="shared" si="6"/>
        <v>1.1083455316243813</v>
      </c>
      <c r="K306" s="145"/>
      <c r="L306"/>
    </row>
    <row r="307" spans="1:12" x14ac:dyDescent="0.3">
      <c r="A307" s="149">
        <f>'Scenario calculation'!J769</f>
        <v>0.35974353208607202</v>
      </c>
      <c r="B307" s="47">
        <f>A307-'Summary Output'!$B$24</f>
        <v>0.25240170707041115</v>
      </c>
      <c r="C307"/>
      <c r="I307" s="101">
        <f>'Scenario calculation'!D769</f>
        <v>2.4131476079698113</v>
      </c>
      <c r="J307" s="101">
        <f t="shared" si="6"/>
        <v>0.91314760796981131</v>
      </c>
      <c r="K307" s="145"/>
      <c r="L307"/>
    </row>
    <row r="308" spans="1:12" x14ac:dyDescent="0.3">
      <c r="A308" s="149">
        <f>'Scenario calculation'!J770</f>
        <v>0.22653892678191823</v>
      </c>
      <c r="B308" s="47">
        <f>A308-'Summary Output'!$B$24</f>
        <v>0.11919710176625735</v>
      </c>
      <c r="C308"/>
      <c r="I308" s="101">
        <f>'Scenario calculation'!D770</f>
        <v>3.0033603523447461</v>
      </c>
      <c r="J308" s="101">
        <f t="shared" si="6"/>
        <v>1.5033603523447461</v>
      </c>
      <c r="K308" s="145"/>
      <c r="L308"/>
    </row>
    <row r="309" spans="1:12" x14ac:dyDescent="0.3">
      <c r="A309" s="149">
        <f>'Scenario calculation'!J771</f>
        <v>0.17136419650028456</v>
      </c>
      <c r="B309" s="47">
        <f>A309-'Summary Output'!$B$24</f>
        <v>6.4022371484623683E-2</v>
      </c>
      <c r="C309"/>
      <c r="I309" s="101">
        <f>'Scenario calculation'!D771</f>
        <v>2.6649720030745394</v>
      </c>
      <c r="J309" s="101">
        <f t="shared" si="6"/>
        <v>1.1649720030745394</v>
      </c>
      <c r="K309" s="145"/>
      <c r="L309"/>
    </row>
    <row r="310" spans="1:12" x14ac:dyDescent="0.3">
      <c r="A310" s="149">
        <f>'Scenario calculation'!J772</f>
        <v>0.19913492555240864</v>
      </c>
      <c r="B310" s="47">
        <f>A310-'Summary Output'!$B$24</f>
        <v>9.179310053674776E-2</v>
      </c>
      <c r="C310"/>
      <c r="I310" s="101">
        <f>'Scenario calculation'!D772</f>
        <v>2.1490664057362725</v>
      </c>
      <c r="J310" s="101">
        <f t="shared" si="6"/>
        <v>0.6490664057362725</v>
      </c>
      <c r="K310" s="145"/>
      <c r="L310"/>
    </row>
    <row r="311" spans="1:12" x14ac:dyDescent="0.3">
      <c r="A311" s="149">
        <f>'Scenario calculation'!J773</f>
        <v>0.25303768491785106</v>
      </c>
      <c r="B311" s="47">
        <f>A311-'Summary Output'!$B$24</f>
        <v>0.14569585990219019</v>
      </c>
      <c r="C311"/>
      <c r="I311" s="101">
        <f>'Scenario calculation'!D773</f>
        <v>2.4649375917984475</v>
      </c>
      <c r="J311" s="101">
        <f t="shared" si="6"/>
        <v>0.96493759179844751</v>
      </c>
      <c r="K311" s="145"/>
      <c r="L311"/>
    </row>
    <row r="312" spans="1:12" x14ac:dyDescent="0.3">
      <c r="A312" s="149">
        <f>'Scenario calculation'!J774</f>
        <v>0.21413640889731211</v>
      </c>
      <c r="B312" s="47">
        <f>A312-'Summary Output'!$B$24</f>
        <v>0.10679458388165124</v>
      </c>
      <c r="C312"/>
      <c r="I312" s="101">
        <f>'Scenario calculation'!D774</f>
        <v>2.4025578165595562</v>
      </c>
      <c r="J312" s="101">
        <f t="shared" si="6"/>
        <v>0.90255781655955625</v>
      </c>
      <c r="K312" s="145"/>
      <c r="L312"/>
    </row>
    <row r="313" spans="1:12" x14ac:dyDescent="0.3">
      <c r="A313" s="149">
        <f>'Scenario calculation'!J775</f>
        <v>0.30547862028593675</v>
      </c>
      <c r="B313" s="47">
        <f>A313-'Summary Output'!$B$24</f>
        <v>0.19813679527027589</v>
      </c>
      <c r="C313"/>
      <c r="I313" s="101">
        <f>'Scenario calculation'!D775</f>
        <v>2.6956279546897211</v>
      </c>
      <c r="J313" s="101">
        <f t="shared" si="6"/>
        <v>1.1956279546897211</v>
      </c>
      <c r="K313" s="145"/>
      <c r="L313"/>
    </row>
    <row r="314" spans="1:12" x14ac:dyDescent="0.3">
      <c r="A314" s="149">
        <f>'Scenario calculation'!J776</f>
        <v>0.30950194682479282</v>
      </c>
      <c r="B314" s="47">
        <f>A314-'Summary Output'!$B$24</f>
        <v>0.20216012180913195</v>
      </c>
      <c r="C314"/>
      <c r="I314" s="101">
        <f>'Scenario calculation'!D776</f>
        <v>1.5156153337840264</v>
      </c>
      <c r="J314" s="101">
        <f t="shared" si="6"/>
        <v>1.5615333784026353E-2</v>
      </c>
      <c r="K314" s="145"/>
      <c r="L314"/>
    </row>
    <row r="315" spans="1:12" x14ac:dyDescent="0.3">
      <c r="A315" s="149">
        <f>'Scenario calculation'!J777</f>
        <v>0.16899361786938738</v>
      </c>
      <c r="B315" s="47">
        <f>A315-'Summary Output'!$B$24</f>
        <v>6.1651792853726503E-2</v>
      </c>
      <c r="C315"/>
      <c r="I315" s="101">
        <f>'Scenario calculation'!D777</f>
        <v>2.1219603958378768</v>
      </c>
      <c r="J315" s="101">
        <f t="shared" si="6"/>
        <v>0.62196039583787677</v>
      </c>
      <c r="K315" s="145"/>
      <c r="L315"/>
    </row>
    <row r="316" spans="1:12" x14ac:dyDescent="0.3">
      <c r="A316" s="149">
        <f>'Scenario calculation'!J778</f>
        <v>0.20037899465923315</v>
      </c>
      <c r="B316" s="47">
        <f>A316-'Summary Output'!$B$24</f>
        <v>9.3037169643572268E-2</v>
      </c>
      <c r="C316"/>
      <c r="I316" s="101">
        <f>'Scenario calculation'!D778</f>
        <v>3.1836944256730808</v>
      </c>
      <c r="J316" s="101">
        <f t="shared" si="6"/>
        <v>1.6836944256730808</v>
      </c>
      <c r="K316" s="145"/>
      <c r="L316"/>
    </row>
    <row r="317" spans="1:12" x14ac:dyDescent="0.3">
      <c r="A317" s="149">
        <f>'Scenario calculation'!J779</f>
        <v>0.25753910276848591</v>
      </c>
      <c r="B317" s="47">
        <f>A317-'Summary Output'!$B$24</f>
        <v>0.15019727775282504</v>
      </c>
      <c r="C317"/>
      <c r="I317" s="101">
        <f>'Scenario calculation'!D779</f>
        <v>2.2775277645537186</v>
      </c>
      <c r="J317" s="101">
        <f t="shared" si="6"/>
        <v>0.77752776455371864</v>
      </c>
      <c r="K317" s="145"/>
      <c r="L317"/>
    </row>
    <row r="318" spans="1:12" x14ac:dyDescent="0.3">
      <c r="A318" s="149">
        <f>'Scenario calculation'!J780</f>
        <v>0.30412355930641688</v>
      </c>
      <c r="B318" s="47">
        <f>A318-'Summary Output'!$B$24</f>
        <v>0.19678173429075602</v>
      </c>
      <c r="C318"/>
      <c r="I318" s="101">
        <f>'Scenario calculation'!D780</f>
        <v>3.1880555821867689</v>
      </c>
      <c r="J318" s="101">
        <f t="shared" si="6"/>
        <v>1.6880555821867689</v>
      </c>
      <c r="K318" s="145"/>
      <c r="L318"/>
    </row>
    <row r="319" spans="1:12" x14ac:dyDescent="0.3">
      <c r="A319" s="149">
        <f>'Scenario calculation'!J781</f>
        <v>0.20998505402757228</v>
      </c>
      <c r="B319" s="47">
        <f>A319-'Summary Output'!$B$24</f>
        <v>0.1026432290119114</v>
      </c>
      <c r="C319"/>
      <c r="I319" s="101">
        <f>'Scenario calculation'!D781</f>
        <v>2.722264655564496</v>
      </c>
      <c r="J319" s="101">
        <f t="shared" si="6"/>
        <v>1.222264655564496</v>
      </c>
      <c r="K319" s="145"/>
      <c r="L319"/>
    </row>
    <row r="320" spans="1:12" x14ac:dyDescent="0.3">
      <c r="A320" s="149">
        <f>'Scenario calculation'!J782</f>
        <v>0.24011528424580209</v>
      </c>
      <c r="B320" s="47">
        <f>A320-'Summary Output'!$B$24</f>
        <v>0.13277345923014122</v>
      </c>
      <c r="C320"/>
      <c r="I320" s="101">
        <f>'Scenario calculation'!D782</f>
        <v>1.4980494258151913</v>
      </c>
      <c r="J320" s="101">
        <f t="shared" si="6"/>
        <v>-1.9505741848087066E-3</v>
      </c>
      <c r="K320" s="145"/>
      <c r="L320"/>
    </row>
    <row r="321" spans="1:12" x14ac:dyDescent="0.3">
      <c r="A321" s="149">
        <f>'Scenario calculation'!J783</f>
        <v>0.27795041839216461</v>
      </c>
      <c r="B321" s="47">
        <f>A321-'Summary Output'!$B$24</f>
        <v>0.17060859337650375</v>
      </c>
      <c r="C321"/>
      <c r="I321" s="101">
        <f>'Scenario calculation'!D783</f>
        <v>2.1403648350388886</v>
      </c>
      <c r="J321" s="101">
        <f t="shared" si="6"/>
        <v>0.64036483503888864</v>
      </c>
      <c r="K321" s="145"/>
      <c r="L321"/>
    </row>
    <row r="322" spans="1:12" x14ac:dyDescent="0.3">
      <c r="A322" s="149">
        <f>'Scenario calculation'!J784</f>
        <v>0.22168593437424522</v>
      </c>
      <c r="B322" s="47">
        <f>A322-'Summary Output'!$B$24</f>
        <v>0.11434410935858434</v>
      </c>
      <c r="C322"/>
      <c r="I322" s="101">
        <f>'Scenario calculation'!D784</f>
        <v>3.21296788304765</v>
      </c>
      <c r="J322" s="101">
        <f t="shared" si="6"/>
        <v>1.71296788304765</v>
      </c>
      <c r="K322" s="145"/>
      <c r="L322"/>
    </row>
    <row r="323" spans="1:12" x14ac:dyDescent="0.3">
      <c r="A323" s="149">
        <f>'Scenario calculation'!J785</f>
        <v>0.27767408674000849</v>
      </c>
      <c r="B323" s="47">
        <f>A323-'Summary Output'!$B$24</f>
        <v>0.17033226172434762</v>
      </c>
      <c r="C323"/>
      <c r="I323" s="101">
        <f>'Scenario calculation'!D785</f>
        <v>2.281678300133561</v>
      </c>
      <c r="J323" s="101">
        <f t="shared" si="6"/>
        <v>0.78167830013356099</v>
      </c>
      <c r="K323" s="145"/>
      <c r="L323"/>
    </row>
    <row r="324" spans="1:12" x14ac:dyDescent="0.3">
      <c r="A324" s="149">
        <f>'Scenario calculation'!J786</f>
        <v>0.34848012121229588</v>
      </c>
      <c r="B324" s="47">
        <f>A324-'Summary Output'!$B$24</f>
        <v>0.24113829619663502</v>
      </c>
      <c r="C324"/>
      <c r="I324" s="101">
        <f>'Scenario calculation'!D786</f>
        <v>2.6727558201472195</v>
      </c>
      <c r="J324" s="101">
        <f t="shared" si="6"/>
        <v>1.1727558201472195</v>
      </c>
      <c r="K324" s="145"/>
      <c r="L324"/>
    </row>
    <row r="325" spans="1:12" x14ac:dyDescent="0.3">
      <c r="A325" s="149">
        <f>'Scenario calculation'!J787</f>
        <v>0.33778763162949565</v>
      </c>
      <c r="B325" s="47">
        <f>A325-'Summary Output'!$B$24</f>
        <v>0.23044580661383479</v>
      </c>
      <c r="C325"/>
      <c r="I325" s="101">
        <f>'Scenario calculation'!D787</f>
        <v>2.0940628444415945</v>
      </c>
      <c r="J325" s="101">
        <f t="shared" si="6"/>
        <v>0.59406284444159452</v>
      </c>
      <c r="K325" s="145"/>
      <c r="L325"/>
    </row>
    <row r="326" spans="1:12" x14ac:dyDescent="0.3">
      <c r="A326" s="149">
        <f>'Scenario calculation'!J788</f>
        <v>0.12990626143194572</v>
      </c>
      <c r="B326" s="47">
        <f>A326-'Summary Output'!$B$24</f>
        <v>2.2564436416284847E-2</v>
      </c>
      <c r="C326"/>
      <c r="I326" s="101">
        <f>'Scenario calculation'!D788</f>
        <v>2.097867147532098</v>
      </c>
      <c r="J326" s="101">
        <f t="shared" si="6"/>
        <v>0.59786714753209802</v>
      </c>
      <c r="K326" s="145"/>
      <c r="L326"/>
    </row>
    <row r="327" spans="1:12" x14ac:dyDescent="0.3">
      <c r="A327" s="149">
        <f>'Scenario calculation'!J789</f>
        <v>0.14691322948902719</v>
      </c>
      <c r="B327" s="47">
        <f>A327-'Summary Output'!$B$24</f>
        <v>3.9571404473366309E-2</v>
      </c>
      <c r="C327"/>
      <c r="I327" s="101">
        <f>'Scenario calculation'!D789</f>
        <v>3.2003057531358357</v>
      </c>
      <c r="J327" s="101">
        <f t="shared" si="6"/>
        <v>1.7003057531358357</v>
      </c>
      <c r="K327" s="145"/>
      <c r="L327"/>
    </row>
    <row r="328" spans="1:12" x14ac:dyDescent="0.3">
      <c r="A328" s="149">
        <f>'Scenario calculation'!J790</f>
        <v>0.19451675833817283</v>
      </c>
      <c r="B328" s="47">
        <f>A328-'Summary Output'!$B$24</f>
        <v>8.7174933322511958E-2</v>
      </c>
      <c r="C328"/>
      <c r="I328" s="101">
        <f>'Scenario calculation'!D790</f>
        <v>2.6128721070873291</v>
      </c>
      <c r="J328" s="101">
        <f t="shared" si="6"/>
        <v>1.1128721070873291</v>
      </c>
      <c r="K328" s="145"/>
      <c r="L328"/>
    </row>
    <row r="329" spans="1:12" x14ac:dyDescent="0.3">
      <c r="A329" s="149">
        <f>'Scenario calculation'!J791</f>
        <v>0.22277189560830668</v>
      </c>
      <c r="B329" s="47">
        <f>A329-'Summary Output'!$B$24</f>
        <v>0.1154300705926458</v>
      </c>
      <c r="C329"/>
      <c r="I329" s="101">
        <f>'Scenario calculation'!D791</f>
        <v>2.3617981817976261</v>
      </c>
      <c r="J329" s="101">
        <f t="shared" si="6"/>
        <v>0.86179818179762613</v>
      </c>
      <c r="K329" s="145"/>
      <c r="L329"/>
    </row>
    <row r="330" spans="1:12" x14ac:dyDescent="0.3">
      <c r="A330" s="149">
        <f>'Scenario calculation'!J792</f>
        <v>0.19967955501984425</v>
      </c>
      <c r="B330" s="47">
        <f>A330-'Summary Output'!$B$24</f>
        <v>9.2337730004183369E-2</v>
      </c>
      <c r="C330"/>
      <c r="I330" s="101">
        <f>'Scenario calculation'!D792</f>
        <v>3.1075031982301611</v>
      </c>
      <c r="J330" s="101">
        <f t="shared" si="6"/>
        <v>1.6075031982301611</v>
      </c>
      <c r="K330" s="145"/>
      <c r="L330"/>
    </row>
    <row r="331" spans="1:12" x14ac:dyDescent="0.3">
      <c r="A331" s="149">
        <f>'Scenario calculation'!J793</f>
        <v>0.23954632431062661</v>
      </c>
      <c r="B331" s="47">
        <f>A331-'Summary Output'!$B$24</f>
        <v>0.13220449929496575</v>
      </c>
      <c r="C331"/>
      <c r="I331" s="101">
        <f>'Scenario calculation'!D793</f>
        <v>3.2302098561872739</v>
      </c>
      <c r="J331" s="101">
        <f t="shared" si="6"/>
        <v>1.7302098561872739</v>
      </c>
      <c r="K331" s="145"/>
      <c r="L331"/>
    </row>
    <row r="332" spans="1:12" x14ac:dyDescent="0.3">
      <c r="A332" s="149">
        <f>'Scenario calculation'!J794</f>
        <v>0.32062264784116157</v>
      </c>
      <c r="B332" s="47">
        <f>A332-'Summary Output'!$B$24</f>
        <v>0.2132808228255007</v>
      </c>
      <c r="C332"/>
      <c r="I332" s="101">
        <f>'Scenario calculation'!D794</f>
        <v>2.69969409595888</v>
      </c>
      <c r="J332" s="101">
        <f t="shared" si="6"/>
        <v>1.19969409595888</v>
      </c>
      <c r="K332" s="145"/>
      <c r="L332"/>
    </row>
    <row r="333" spans="1:12" x14ac:dyDescent="0.3">
      <c r="A333" s="149">
        <f>'Scenario calculation'!J795</f>
        <v>0.21717438612340967</v>
      </c>
      <c r="B333" s="47">
        <f>A333-'Summary Output'!$B$24</f>
        <v>0.10983256110774879</v>
      </c>
      <c r="C333"/>
      <c r="I333" s="101">
        <f>'Scenario calculation'!D795</f>
        <v>3.1108588106878399</v>
      </c>
      <c r="J333" s="101">
        <f t="shared" si="6"/>
        <v>1.6108588106878399</v>
      </c>
      <c r="K333" s="145"/>
      <c r="L333"/>
    </row>
    <row r="334" spans="1:12" x14ac:dyDescent="0.3">
      <c r="A334" s="149">
        <f>'Scenario calculation'!J796</f>
        <v>0.11509782995060802</v>
      </c>
      <c r="B334" s="47">
        <f>A334-'Summary Output'!$B$24</f>
        <v>7.7560049349471444E-3</v>
      </c>
      <c r="C334"/>
      <c r="I334" s="101">
        <f>'Scenario calculation'!D796</f>
        <v>1.8074594193040823</v>
      </c>
      <c r="J334" s="101">
        <f t="shared" si="6"/>
        <v>0.30745941930408227</v>
      </c>
      <c r="K334" s="145"/>
      <c r="L334"/>
    </row>
    <row r="335" spans="1:12" x14ac:dyDescent="0.3">
      <c r="A335" s="149">
        <f>'Scenario calculation'!J797</f>
        <v>0.3076769305188507</v>
      </c>
      <c r="B335" s="47">
        <f>A335-'Summary Output'!$B$24</f>
        <v>0.20033510550318984</v>
      </c>
      <c r="C335"/>
      <c r="I335" s="101">
        <f>'Scenario calculation'!D797</f>
        <v>2.8761910484753463</v>
      </c>
      <c r="J335" s="101">
        <f t="shared" si="6"/>
        <v>1.3761910484753463</v>
      </c>
      <c r="K335" s="145"/>
      <c r="L335"/>
    </row>
    <row r="336" spans="1:12" x14ac:dyDescent="0.3">
      <c r="A336" s="149">
        <f>'Scenario calculation'!J798</f>
        <v>0.27012777555985656</v>
      </c>
      <c r="B336" s="47">
        <f>A336-'Summary Output'!$B$24</f>
        <v>0.1627859505441957</v>
      </c>
      <c r="C336"/>
      <c r="I336" s="101">
        <f>'Scenario calculation'!D798</f>
        <v>2.0340577484794506</v>
      </c>
      <c r="J336" s="101">
        <f t="shared" ref="J336:J399" si="7">I336-1.5</f>
        <v>0.53405774847945064</v>
      </c>
      <c r="K336" s="145"/>
      <c r="L336"/>
    </row>
    <row r="337" spans="1:12" x14ac:dyDescent="0.3">
      <c r="A337" s="149">
        <f>'Scenario calculation'!J799</f>
        <v>0.28330442677125145</v>
      </c>
      <c r="B337" s="47">
        <f>A337-'Summary Output'!$B$24</f>
        <v>0.17596260175559059</v>
      </c>
      <c r="C337"/>
      <c r="I337" s="101">
        <f>'Scenario calculation'!D799</f>
        <v>2.7199155940924564</v>
      </c>
      <c r="J337" s="101">
        <f t="shared" si="7"/>
        <v>1.2199155940924564</v>
      </c>
      <c r="K337" s="145"/>
      <c r="L337"/>
    </row>
    <row r="338" spans="1:12" x14ac:dyDescent="0.3">
      <c r="A338" s="149">
        <f>'Scenario calculation'!J800</f>
        <v>0.35945259455433631</v>
      </c>
      <c r="B338" s="47">
        <f>A338-'Summary Output'!$B$24</f>
        <v>0.25211076953867545</v>
      </c>
      <c r="C338"/>
      <c r="I338" s="101">
        <f>'Scenario calculation'!D800</f>
        <v>2.3540175122662328</v>
      </c>
      <c r="J338" s="101">
        <f t="shared" si="7"/>
        <v>0.85401751226623279</v>
      </c>
      <c r="K338" s="145"/>
      <c r="L338"/>
    </row>
    <row r="339" spans="1:12" x14ac:dyDescent="0.3">
      <c r="A339" s="149">
        <f>'Scenario calculation'!J801</f>
        <v>0.2099894506976614</v>
      </c>
      <c r="B339" s="47">
        <f>A339-'Summary Output'!$B$24</f>
        <v>0.10264762568200052</v>
      </c>
      <c r="C339"/>
      <c r="I339" s="101">
        <f>'Scenario calculation'!D801</f>
        <v>2.8009872161283287</v>
      </c>
      <c r="J339" s="101">
        <f t="shared" si="7"/>
        <v>1.3009872161283287</v>
      </c>
      <c r="K339" s="145"/>
      <c r="L339"/>
    </row>
    <row r="340" spans="1:12" x14ac:dyDescent="0.3">
      <c r="A340" s="149">
        <f>'Scenario calculation'!J802</f>
        <v>0.29387784671377393</v>
      </c>
      <c r="B340" s="47">
        <f>A340-'Summary Output'!$B$24</f>
        <v>0.18653602169811306</v>
      </c>
      <c r="C340"/>
      <c r="I340" s="101">
        <f>'Scenario calculation'!D802</f>
        <v>2.5569299351642374</v>
      </c>
      <c r="J340" s="101">
        <f t="shared" si="7"/>
        <v>1.0569299351642374</v>
      </c>
      <c r="K340" s="145"/>
      <c r="L340"/>
    </row>
    <row r="341" spans="1:12" x14ac:dyDescent="0.3">
      <c r="A341" s="149">
        <f>'Scenario calculation'!J803</f>
        <v>0.31669750180343215</v>
      </c>
      <c r="B341" s="47">
        <f>A341-'Summary Output'!$B$24</f>
        <v>0.20935567678777128</v>
      </c>
      <c r="C341"/>
      <c r="I341" s="101">
        <f>'Scenario calculation'!D803</f>
        <v>2.8127096938373888</v>
      </c>
      <c r="J341" s="101">
        <f t="shared" si="7"/>
        <v>1.3127096938373888</v>
      </c>
      <c r="K341" s="145"/>
      <c r="L341"/>
    </row>
    <row r="342" spans="1:12" x14ac:dyDescent="0.3">
      <c r="A342" s="149">
        <f>'Scenario calculation'!J804</f>
        <v>0.10002906553731261</v>
      </c>
      <c r="B342" s="47">
        <f>A342-'Summary Output'!$B$24</f>
        <v>-7.3127594783482658E-3</v>
      </c>
      <c r="C342"/>
      <c r="I342" s="101">
        <f>'Scenario calculation'!D804</f>
        <v>2.5587468513997211</v>
      </c>
      <c r="J342" s="101">
        <f t="shared" si="7"/>
        <v>1.0587468513997211</v>
      </c>
      <c r="K342" s="145"/>
      <c r="L342"/>
    </row>
    <row r="343" spans="1:12" x14ac:dyDescent="0.3">
      <c r="A343" s="149">
        <f>'Scenario calculation'!J805</f>
        <v>0.14433141539218375</v>
      </c>
      <c r="B343" s="47">
        <f>A343-'Summary Output'!$B$24</f>
        <v>3.6989590376522871E-2</v>
      </c>
      <c r="C343"/>
      <c r="I343" s="101">
        <f>'Scenario calculation'!D805</f>
        <v>3.0614104230615022</v>
      </c>
      <c r="J343" s="101">
        <f t="shared" si="7"/>
        <v>1.5614104230615022</v>
      </c>
      <c r="K343" s="145"/>
      <c r="L343"/>
    </row>
    <row r="344" spans="1:12" x14ac:dyDescent="0.3">
      <c r="A344" s="149">
        <f>'Scenario calculation'!J806</f>
        <v>0.11835692595204717</v>
      </c>
      <c r="B344" s="47">
        <f>A344-'Summary Output'!$B$24</f>
        <v>1.1015100936386288E-2</v>
      </c>
      <c r="C344"/>
      <c r="I344" s="101">
        <f>'Scenario calculation'!D806</f>
        <v>3.5743511671747443</v>
      </c>
      <c r="J344" s="101">
        <f t="shared" si="7"/>
        <v>2.0743511671747443</v>
      </c>
      <c r="K344" s="145"/>
      <c r="L344"/>
    </row>
    <row r="345" spans="1:12" x14ac:dyDescent="0.3">
      <c r="A345" s="149">
        <f>'Scenario calculation'!J807</f>
        <v>0.10775356519742973</v>
      </c>
      <c r="B345" s="47">
        <f>A345-'Summary Output'!$B$24</f>
        <v>4.1174018176885763E-4</v>
      </c>
      <c r="C345"/>
      <c r="I345" s="101">
        <f>'Scenario calculation'!D807</f>
        <v>2.2113307258949897</v>
      </c>
      <c r="J345" s="101">
        <f t="shared" si="7"/>
        <v>0.71133072589498969</v>
      </c>
      <c r="K345" s="145"/>
      <c r="L345"/>
    </row>
    <row r="346" spans="1:12" x14ac:dyDescent="0.3">
      <c r="A346" s="149">
        <f>'Scenario calculation'!J808</f>
        <v>0.32905932988210718</v>
      </c>
      <c r="B346" s="47">
        <f>A346-'Summary Output'!$B$24</f>
        <v>0.22171750486644631</v>
      </c>
      <c r="C346"/>
      <c r="I346" s="101">
        <f>'Scenario calculation'!D808</f>
        <v>2.0968645774728998</v>
      </c>
      <c r="J346" s="101">
        <f t="shared" si="7"/>
        <v>0.59686457747289978</v>
      </c>
      <c r="K346" s="145"/>
      <c r="L346"/>
    </row>
    <row r="347" spans="1:12" x14ac:dyDescent="0.3">
      <c r="A347" s="149">
        <f>'Scenario calculation'!J809</f>
        <v>0.15943923849280828</v>
      </c>
      <c r="B347" s="47">
        <f>A347-'Summary Output'!$B$24</f>
        <v>5.20974134771474E-2</v>
      </c>
      <c r="C347"/>
      <c r="I347" s="101">
        <f>'Scenario calculation'!D809</f>
        <v>1.5000860331397381</v>
      </c>
      <c r="J347" s="101">
        <f t="shared" si="7"/>
        <v>8.6033139738095343E-5</v>
      </c>
      <c r="K347" s="145"/>
      <c r="L347"/>
    </row>
    <row r="348" spans="1:12" x14ac:dyDescent="0.3">
      <c r="A348" s="149">
        <f>'Scenario calculation'!J810</f>
        <v>0.26351071652446234</v>
      </c>
      <c r="B348" s="47">
        <f>A348-'Summary Output'!$B$24</f>
        <v>0.15616889150880148</v>
      </c>
      <c r="C348"/>
      <c r="I348" s="101">
        <f>'Scenario calculation'!D810</f>
        <v>2.8970155080542388</v>
      </c>
      <c r="J348" s="101">
        <f t="shared" si="7"/>
        <v>1.3970155080542388</v>
      </c>
      <c r="K348" s="145"/>
      <c r="L348"/>
    </row>
    <row r="349" spans="1:12" x14ac:dyDescent="0.3">
      <c r="A349" s="149">
        <f>'Scenario calculation'!J811</f>
        <v>0.21042438882254388</v>
      </c>
      <c r="B349" s="47">
        <f>A349-'Summary Output'!$B$24</f>
        <v>0.10308256380688301</v>
      </c>
      <c r="C349"/>
      <c r="I349" s="101">
        <f>'Scenario calculation'!D811</f>
        <v>3.1776553556066682</v>
      </c>
      <c r="J349" s="101">
        <f t="shared" si="7"/>
        <v>1.6776553556066682</v>
      </c>
      <c r="K349" s="145"/>
      <c r="L349"/>
    </row>
    <row r="350" spans="1:12" x14ac:dyDescent="0.3">
      <c r="A350" s="149">
        <f>'Scenario calculation'!J812</f>
        <v>0.24363229255220631</v>
      </c>
      <c r="B350" s="47">
        <f>A350-'Summary Output'!$B$24</f>
        <v>0.13629046753654545</v>
      </c>
      <c r="C350"/>
      <c r="I350" s="101">
        <f>'Scenario calculation'!D812</f>
        <v>2.4205607385398524</v>
      </c>
      <c r="J350" s="101">
        <f t="shared" si="7"/>
        <v>0.92056073853985243</v>
      </c>
      <c r="K350" s="145"/>
      <c r="L350"/>
    </row>
    <row r="351" spans="1:12" x14ac:dyDescent="0.3">
      <c r="A351" s="149">
        <f>'Scenario calculation'!J813</f>
        <v>0.1101326827723943</v>
      </c>
      <c r="B351" s="47">
        <f>A351-'Summary Output'!$B$24</f>
        <v>2.7908577567334197E-3</v>
      </c>
      <c r="C351"/>
      <c r="I351" s="101">
        <f>'Scenario calculation'!D813</f>
        <v>2.0567669859079838</v>
      </c>
      <c r="J351" s="101">
        <f t="shared" si="7"/>
        <v>0.55676698590798379</v>
      </c>
      <c r="K351" s="145"/>
      <c r="L351"/>
    </row>
    <row r="352" spans="1:12" x14ac:dyDescent="0.3">
      <c r="A352" s="149">
        <f>'Scenario calculation'!J814</f>
        <v>0.18284777873223179</v>
      </c>
      <c r="B352" s="47">
        <f>A352-'Summary Output'!$B$24</f>
        <v>7.5505953716570914E-2</v>
      </c>
      <c r="C352"/>
      <c r="I352" s="101">
        <f>'Scenario calculation'!D814</f>
        <v>2.9568500665119841</v>
      </c>
      <c r="J352" s="101">
        <f t="shared" si="7"/>
        <v>1.4568500665119841</v>
      </c>
      <c r="K352" s="145"/>
      <c r="L352"/>
    </row>
    <row r="353" spans="1:12" x14ac:dyDescent="0.3">
      <c r="A353" s="149">
        <f>'Scenario calculation'!J815</f>
        <v>0.16464799571201727</v>
      </c>
      <c r="B353" s="47">
        <f>A353-'Summary Output'!$B$24</f>
        <v>5.7306170696356393E-2</v>
      </c>
      <c r="C353"/>
      <c r="I353" s="101">
        <f>'Scenario calculation'!D815</f>
        <v>2.3470928864707559</v>
      </c>
      <c r="J353" s="101">
        <f t="shared" si="7"/>
        <v>0.84709288647075587</v>
      </c>
      <c r="K353" s="145"/>
      <c r="L353"/>
    </row>
    <row r="354" spans="1:12" x14ac:dyDescent="0.3">
      <c r="A354" s="149">
        <f>'Scenario calculation'!J816</f>
        <v>0.35507328354561607</v>
      </c>
      <c r="B354" s="47">
        <f>A354-'Summary Output'!$B$24</f>
        <v>0.24773145852995521</v>
      </c>
      <c r="C354"/>
      <c r="I354" s="101">
        <f>'Scenario calculation'!D816</f>
        <v>3.2850875731990157</v>
      </c>
      <c r="J354" s="101">
        <f t="shared" si="7"/>
        <v>1.7850875731990157</v>
      </c>
      <c r="K354" s="145"/>
      <c r="L354"/>
    </row>
    <row r="355" spans="1:12" x14ac:dyDescent="0.3">
      <c r="A355" s="149">
        <f>'Scenario calculation'!J817</f>
        <v>0.1365599701936755</v>
      </c>
      <c r="B355" s="47">
        <f>A355-'Summary Output'!$B$24</f>
        <v>2.9218145178014618E-2</v>
      </c>
      <c r="C355"/>
      <c r="I355" s="101">
        <f>'Scenario calculation'!D817</f>
        <v>2.3784670543753621</v>
      </c>
      <c r="J355" s="101">
        <f t="shared" si="7"/>
        <v>0.8784670543753621</v>
      </c>
      <c r="K355" s="145"/>
      <c r="L355"/>
    </row>
    <row r="356" spans="1:12" x14ac:dyDescent="0.3">
      <c r="A356" s="149">
        <f>'Scenario calculation'!J818</f>
        <v>0.28162516520759584</v>
      </c>
      <c r="B356" s="47">
        <f>A356-'Summary Output'!$B$24</f>
        <v>0.17428334019193498</v>
      </c>
      <c r="C356"/>
      <c r="I356" s="101">
        <f>'Scenario calculation'!D818</f>
        <v>2.5231111278454263</v>
      </c>
      <c r="J356" s="101">
        <f t="shared" si="7"/>
        <v>1.0231111278454263</v>
      </c>
      <c r="K356" s="145"/>
      <c r="L356"/>
    </row>
    <row r="357" spans="1:12" x14ac:dyDescent="0.3">
      <c r="A357" s="149">
        <f>'Scenario calculation'!J819</f>
        <v>0.27877618228647383</v>
      </c>
      <c r="B357" s="47">
        <f>A357-'Summary Output'!$B$24</f>
        <v>0.17143435727081296</v>
      </c>
      <c r="C357"/>
      <c r="I357" s="101">
        <f>'Scenario calculation'!D819</f>
        <v>2.6356057735048362</v>
      </c>
      <c r="J357" s="101">
        <f t="shared" si="7"/>
        <v>1.1356057735048362</v>
      </c>
      <c r="K357" s="145"/>
      <c r="L357"/>
    </row>
    <row r="358" spans="1:12" x14ac:dyDescent="0.3">
      <c r="A358" s="149">
        <f>'Scenario calculation'!J820</f>
        <v>0.14878313685602795</v>
      </c>
      <c r="B358" s="47">
        <f>A358-'Summary Output'!$B$24</f>
        <v>4.1441311840367076E-2</v>
      </c>
      <c r="C358"/>
      <c r="I358" s="101">
        <f>'Scenario calculation'!D820</f>
        <v>2.643060857882285</v>
      </c>
      <c r="J358" s="101">
        <f t="shared" si="7"/>
        <v>1.143060857882285</v>
      </c>
      <c r="K358" s="145"/>
      <c r="L358"/>
    </row>
    <row r="359" spans="1:12" x14ac:dyDescent="0.3">
      <c r="A359" s="149">
        <f>'Scenario calculation'!J821</f>
        <v>0.32976937271840412</v>
      </c>
      <c r="B359" s="47">
        <f>A359-'Summary Output'!$B$24</f>
        <v>0.22242754770274326</v>
      </c>
      <c r="C359"/>
      <c r="I359" s="101">
        <f>'Scenario calculation'!D821</f>
        <v>2.5845317214578301</v>
      </c>
      <c r="J359" s="101">
        <f t="shared" si="7"/>
        <v>1.0845317214578301</v>
      </c>
      <c r="K359" s="145"/>
      <c r="L359"/>
    </row>
    <row r="360" spans="1:12" x14ac:dyDescent="0.3">
      <c r="A360" s="149">
        <f>'Scenario calculation'!J822</f>
        <v>0.20489411119032153</v>
      </c>
      <c r="B360" s="47">
        <f>A360-'Summary Output'!$B$24</f>
        <v>9.7552286174660649E-2</v>
      </c>
      <c r="C360"/>
      <c r="I360" s="101">
        <f>'Scenario calculation'!D822</f>
        <v>2.5555300485451817</v>
      </c>
      <c r="J360" s="101">
        <f t="shared" si="7"/>
        <v>1.0555300485451817</v>
      </c>
      <c r="K360" s="145"/>
      <c r="L360"/>
    </row>
    <row r="361" spans="1:12" x14ac:dyDescent="0.3">
      <c r="A361" s="149">
        <f>'Scenario calculation'!J823</f>
        <v>0.23141755316255086</v>
      </c>
      <c r="B361" s="47">
        <f>A361-'Summary Output'!$B$24</f>
        <v>0.12407572814688998</v>
      </c>
      <c r="C361"/>
      <c r="I361" s="101">
        <f>'Scenario calculation'!D823</f>
        <v>2.3028931738408192</v>
      </c>
      <c r="J361" s="101">
        <f t="shared" si="7"/>
        <v>0.80289317384081915</v>
      </c>
      <c r="K361" s="145"/>
      <c r="L361"/>
    </row>
    <row r="362" spans="1:12" x14ac:dyDescent="0.3">
      <c r="A362" s="149">
        <f>'Scenario calculation'!J824</f>
        <v>0.24475072350941773</v>
      </c>
      <c r="B362" s="47">
        <f>A362-'Summary Output'!$B$24</f>
        <v>0.13740889849375687</v>
      </c>
      <c r="C362"/>
      <c r="I362" s="101">
        <f>'Scenario calculation'!D824</f>
        <v>2.3881276491886987</v>
      </c>
      <c r="J362" s="101">
        <f t="shared" si="7"/>
        <v>0.88812764918869869</v>
      </c>
      <c r="K362" s="145"/>
      <c r="L362"/>
    </row>
    <row r="363" spans="1:12" x14ac:dyDescent="0.3">
      <c r="A363" s="149">
        <f>'Scenario calculation'!J825</f>
        <v>0.33629596048150612</v>
      </c>
      <c r="B363" s="47">
        <f>A363-'Summary Output'!$B$24</f>
        <v>0.22895413546584525</v>
      </c>
      <c r="C363"/>
      <c r="I363" s="101">
        <f>'Scenario calculation'!D825</f>
        <v>2.2191168263167245</v>
      </c>
      <c r="J363" s="101">
        <f t="shared" si="7"/>
        <v>0.71911682631672447</v>
      </c>
      <c r="K363" s="145"/>
      <c r="L363"/>
    </row>
    <row r="364" spans="1:12" x14ac:dyDescent="0.3">
      <c r="A364" s="149">
        <f>'Scenario calculation'!J826</f>
        <v>0.21917662450585618</v>
      </c>
      <c r="B364" s="47">
        <f>A364-'Summary Output'!$B$24</f>
        <v>0.1118347994901953</v>
      </c>
      <c r="C364"/>
      <c r="I364" s="101">
        <f>'Scenario calculation'!D826</f>
        <v>3.1169789213382808</v>
      </c>
      <c r="J364" s="101">
        <f t="shared" si="7"/>
        <v>1.6169789213382808</v>
      </c>
      <c r="K364" s="145"/>
      <c r="L364"/>
    </row>
    <row r="365" spans="1:12" x14ac:dyDescent="0.3">
      <c r="A365" s="149">
        <f>'Scenario calculation'!J827</f>
        <v>0.24448048756655005</v>
      </c>
      <c r="B365" s="47">
        <f>A365-'Summary Output'!$B$24</f>
        <v>0.13713866255088919</v>
      </c>
      <c r="C365"/>
      <c r="I365" s="101">
        <f>'Scenario calculation'!D827</f>
        <v>3.1716425858211865</v>
      </c>
      <c r="J365" s="101">
        <f t="shared" si="7"/>
        <v>1.6716425858211865</v>
      </c>
      <c r="K365" s="145"/>
      <c r="L365"/>
    </row>
    <row r="366" spans="1:12" x14ac:dyDescent="0.3">
      <c r="A366" s="149">
        <f>'Scenario calculation'!J828</f>
        <v>0.38360659962682964</v>
      </c>
      <c r="B366" s="47">
        <f>A366-'Summary Output'!$B$24</f>
        <v>0.27626477461116877</v>
      </c>
      <c r="C366"/>
      <c r="I366" s="101">
        <f>'Scenario calculation'!D828</f>
        <v>2.2383861573513513</v>
      </c>
      <c r="J366" s="101">
        <f t="shared" si="7"/>
        <v>0.73838615735135127</v>
      </c>
      <c r="K366" s="145"/>
      <c r="L366"/>
    </row>
    <row r="367" spans="1:12" x14ac:dyDescent="0.3">
      <c r="A367" s="149">
        <f>'Scenario calculation'!J829</f>
        <v>0.33405018543025355</v>
      </c>
      <c r="B367" s="47">
        <f>A367-'Summary Output'!$B$24</f>
        <v>0.22670836041459269</v>
      </c>
      <c r="C367"/>
      <c r="I367" s="101">
        <f>'Scenario calculation'!D829</f>
        <v>1.5100782458807114</v>
      </c>
      <c r="J367" s="101">
        <f t="shared" si="7"/>
        <v>1.0078245880711378E-2</v>
      </c>
      <c r="K367" s="145"/>
      <c r="L367"/>
    </row>
    <row r="368" spans="1:12" x14ac:dyDescent="0.3">
      <c r="A368" s="149">
        <f>'Scenario calculation'!J830</f>
        <v>0.35848701122704929</v>
      </c>
      <c r="B368" s="47">
        <f>A368-'Summary Output'!$B$24</f>
        <v>0.25114518621138843</v>
      </c>
      <c r="C368"/>
      <c r="I368" s="101">
        <f>'Scenario calculation'!D830</f>
        <v>3.3064238557705132</v>
      </c>
      <c r="J368" s="101">
        <f t="shared" si="7"/>
        <v>1.8064238557705132</v>
      </c>
      <c r="K368" s="145"/>
      <c r="L368"/>
    </row>
    <row r="369" spans="1:12" x14ac:dyDescent="0.3">
      <c r="A369" s="149">
        <f>'Scenario calculation'!J831</f>
        <v>0.10787920867953615</v>
      </c>
      <c r="B369" s="47">
        <f>A369-'Summary Output'!$B$24</f>
        <v>5.3738366387527658E-4</v>
      </c>
      <c r="C369"/>
      <c r="I369" s="101">
        <f>'Scenario calculation'!D831</f>
        <v>3.1237834239149818</v>
      </c>
      <c r="J369" s="101">
        <f t="shared" si="7"/>
        <v>1.6237834239149818</v>
      </c>
      <c r="K369" s="145"/>
      <c r="L369"/>
    </row>
    <row r="370" spans="1:12" x14ac:dyDescent="0.3">
      <c r="A370" s="149">
        <f>'Scenario calculation'!J832</f>
        <v>0.2648394955810951</v>
      </c>
      <c r="B370" s="47">
        <f>A370-'Summary Output'!$B$24</f>
        <v>0.15749767056543423</v>
      </c>
      <c r="C370"/>
      <c r="I370" s="101">
        <f>'Scenario calculation'!D832</f>
        <v>3.4414315322186524</v>
      </c>
      <c r="J370" s="101">
        <f t="shared" si="7"/>
        <v>1.9414315322186524</v>
      </c>
      <c r="K370" s="145"/>
      <c r="L370"/>
    </row>
    <row r="371" spans="1:12" x14ac:dyDescent="0.3">
      <c r="A371" s="149">
        <f>'Scenario calculation'!J833</f>
        <v>0.37359241387481568</v>
      </c>
      <c r="B371" s="47">
        <f>A371-'Summary Output'!$B$24</f>
        <v>0.26625058885915481</v>
      </c>
      <c r="C371"/>
      <c r="I371" s="101">
        <f>'Scenario calculation'!D833</f>
        <v>2.1975476895870458</v>
      </c>
      <c r="J371" s="101">
        <f t="shared" si="7"/>
        <v>0.69754768958704583</v>
      </c>
      <c r="K371" s="145"/>
      <c r="L371"/>
    </row>
    <row r="372" spans="1:12" x14ac:dyDescent="0.3">
      <c r="A372" s="149">
        <f>'Scenario calculation'!J834</f>
        <v>0.32925841075908369</v>
      </c>
      <c r="B372" s="47">
        <f>A372-'Summary Output'!$B$24</f>
        <v>0.22191658574342282</v>
      </c>
      <c r="C372"/>
      <c r="I372" s="101">
        <f>'Scenario calculation'!D834</f>
        <v>2.6495399663105133</v>
      </c>
      <c r="J372" s="101">
        <f t="shared" si="7"/>
        <v>1.1495399663105133</v>
      </c>
      <c r="K372" s="145"/>
      <c r="L372"/>
    </row>
    <row r="373" spans="1:12" x14ac:dyDescent="0.3">
      <c r="A373" s="149">
        <f>'Scenario calculation'!J835</f>
        <v>0.10702378837045856</v>
      </c>
      <c r="B373" s="47">
        <f>A373-'Summary Output'!$B$24</f>
        <v>-3.1803664520231589E-4</v>
      </c>
      <c r="C373"/>
      <c r="I373" s="101">
        <f>'Scenario calculation'!D835</f>
        <v>3.0461123376698156</v>
      </c>
      <c r="J373" s="101">
        <f t="shared" si="7"/>
        <v>1.5461123376698156</v>
      </c>
      <c r="K373" s="145"/>
      <c r="L373"/>
    </row>
    <row r="374" spans="1:12" x14ac:dyDescent="0.3">
      <c r="A374" s="149">
        <f>'Scenario calculation'!J836</f>
        <v>0.19019465051666695</v>
      </c>
      <c r="B374" s="47">
        <f>A374-'Summary Output'!$B$24</f>
        <v>8.2852825501006075E-2</v>
      </c>
      <c r="C374"/>
      <c r="I374" s="101">
        <f>'Scenario calculation'!D836</f>
        <v>1.6163428984090047</v>
      </c>
      <c r="J374" s="101">
        <f t="shared" si="7"/>
        <v>0.11634289840900469</v>
      </c>
      <c r="K374" s="145"/>
      <c r="L374"/>
    </row>
    <row r="375" spans="1:12" x14ac:dyDescent="0.3">
      <c r="A375" s="149">
        <f>'Scenario calculation'!J837</f>
        <v>0.11813441430845506</v>
      </c>
      <c r="B375" s="47">
        <f>A375-'Summary Output'!$B$24</f>
        <v>1.0792589292794183E-2</v>
      </c>
      <c r="C375"/>
      <c r="I375" s="101">
        <f>'Scenario calculation'!D837</f>
        <v>2.9703816724823549</v>
      </c>
      <c r="J375" s="101">
        <f t="shared" si="7"/>
        <v>1.4703816724823549</v>
      </c>
      <c r="K375" s="145"/>
      <c r="L375"/>
    </row>
    <row r="376" spans="1:12" x14ac:dyDescent="0.3">
      <c r="A376" s="149">
        <f>'Scenario calculation'!J838</f>
        <v>0.27879401601455567</v>
      </c>
      <c r="B376" s="47">
        <f>A376-'Summary Output'!$B$24</f>
        <v>0.1714521909988948</v>
      </c>
      <c r="C376"/>
      <c r="I376" s="101">
        <f>'Scenario calculation'!D838</f>
        <v>2.838294477146206</v>
      </c>
      <c r="J376" s="101">
        <f t="shared" si="7"/>
        <v>1.338294477146206</v>
      </c>
      <c r="K376" s="145"/>
      <c r="L376"/>
    </row>
    <row r="377" spans="1:12" x14ac:dyDescent="0.3">
      <c r="A377" s="149">
        <f>'Scenario calculation'!J839</f>
        <v>0.21085370179238772</v>
      </c>
      <c r="B377" s="47">
        <f>A377-'Summary Output'!$B$24</f>
        <v>0.10351187677672684</v>
      </c>
      <c r="C377"/>
      <c r="I377" s="101">
        <f>'Scenario calculation'!D839</f>
        <v>1.615777533152698</v>
      </c>
      <c r="J377" s="101">
        <f t="shared" si="7"/>
        <v>0.11577753315269801</v>
      </c>
      <c r="K377" s="145"/>
      <c r="L377"/>
    </row>
    <row r="378" spans="1:12" x14ac:dyDescent="0.3">
      <c r="A378" s="149">
        <f>'Scenario calculation'!J840</f>
        <v>0.21819650205803143</v>
      </c>
      <c r="B378" s="47">
        <f>A378-'Summary Output'!$B$24</f>
        <v>0.11085467704237055</v>
      </c>
      <c r="C378"/>
      <c r="I378" s="101">
        <f>'Scenario calculation'!D840</f>
        <v>2.6945439016110333</v>
      </c>
      <c r="J378" s="101">
        <f t="shared" si="7"/>
        <v>1.1945439016110333</v>
      </c>
      <c r="K378" s="145"/>
      <c r="L378"/>
    </row>
    <row r="379" spans="1:12" x14ac:dyDescent="0.3">
      <c r="A379" s="149">
        <f>'Scenario calculation'!J841</f>
        <v>0.22747366670446145</v>
      </c>
      <c r="B379" s="47">
        <f>A379-'Summary Output'!$B$24</f>
        <v>0.12013184168880058</v>
      </c>
      <c r="C379"/>
      <c r="I379" s="101">
        <f>'Scenario calculation'!D841</f>
        <v>2.062598094145546</v>
      </c>
      <c r="J379" s="101">
        <f t="shared" si="7"/>
        <v>0.56259809414554596</v>
      </c>
      <c r="K379" s="145"/>
      <c r="L379"/>
    </row>
    <row r="380" spans="1:12" x14ac:dyDescent="0.3">
      <c r="A380" s="149">
        <f>'Scenario calculation'!J842</f>
        <v>0.21704426995533521</v>
      </c>
      <c r="B380" s="47">
        <f>A380-'Summary Output'!$B$24</f>
        <v>0.10970244493967433</v>
      </c>
      <c r="C380"/>
      <c r="I380" s="101">
        <f>'Scenario calculation'!D842</f>
        <v>2.8204542729008852</v>
      </c>
      <c r="J380" s="101">
        <f t="shared" si="7"/>
        <v>1.3204542729008852</v>
      </c>
      <c r="K380" s="145"/>
      <c r="L380"/>
    </row>
    <row r="381" spans="1:12" x14ac:dyDescent="0.3">
      <c r="A381" s="149">
        <f>'Scenario calculation'!J843</f>
        <v>0.21640319377475659</v>
      </c>
      <c r="B381" s="47">
        <f>A381-'Summary Output'!$B$24</f>
        <v>0.10906136875909571</v>
      </c>
      <c r="C381"/>
      <c r="I381" s="101">
        <f>'Scenario calculation'!D843</f>
        <v>2.1711214343472447</v>
      </c>
      <c r="J381" s="101">
        <f t="shared" si="7"/>
        <v>0.67112143434724469</v>
      </c>
      <c r="K381" s="145"/>
      <c r="L381"/>
    </row>
    <row r="382" spans="1:12" x14ac:dyDescent="0.3">
      <c r="A382" s="149">
        <f>'Scenario calculation'!J844</f>
        <v>0.11333022975552098</v>
      </c>
      <c r="B382" s="47">
        <f>A382-'Summary Output'!$B$24</f>
        <v>5.9884047398601065E-3</v>
      </c>
      <c r="C382"/>
      <c r="I382" s="101">
        <f>'Scenario calculation'!D844</f>
        <v>3.0141192013173566</v>
      </c>
      <c r="J382" s="101">
        <f t="shared" si="7"/>
        <v>1.5141192013173566</v>
      </c>
      <c r="K382" s="145"/>
      <c r="L382"/>
    </row>
    <row r="383" spans="1:12" x14ac:dyDescent="0.3">
      <c r="A383" s="149">
        <f>'Scenario calculation'!J845</f>
        <v>0.15345785631758257</v>
      </c>
      <c r="B383" s="47">
        <f>A383-'Summary Output'!$B$24</f>
        <v>4.6116031301921698E-2</v>
      </c>
      <c r="C383"/>
      <c r="I383" s="101">
        <f>'Scenario calculation'!D845</f>
        <v>1.627040102434123</v>
      </c>
      <c r="J383" s="101">
        <f t="shared" si="7"/>
        <v>0.127040102434123</v>
      </c>
      <c r="K383" s="145"/>
      <c r="L383"/>
    </row>
    <row r="384" spans="1:12" x14ac:dyDescent="0.3">
      <c r="A384" s="149">
        <f>'Scenario calculation'!J846</f>
        <v>0.29165273488383159</v>
      </c>
      <c r="B384" s="47">
        <f>A384-'Summary Output'!$B$24</f>
        <v>0.18431090986817072</v>
      </c>
      <c r="C384"/>
      <c r="I384" s="101">
        <f>'Scenario calculation'!D846</f>
        <v>2.0080943638567113</v>
      </c>
      <c r="J384" s="101">
        <f t="shared" si="7"/>
        <v>0.50809436385671125</v>
      </c>
      <c r="K384" s="145"/>
      <c r="L384"/>
    </row>
    <row r="385" spans="1:12" x14ac:dyDescent="0.3">
      <c r="A385" s="149">
        <f>'Scenario calculation'!J847</f>
        <v>0.24277695017467704</v>
      </c>
      <c r="B385" s="47">
        <f>A385-'Summary Output'!$B$24</f>
        <v>0.13543512515901618</v>
      </c>
      <c r="C385"/>
      <c r="I385" s="101">
        <f>'Scenario calculation'!D847</f>
        <v>2.6223841461209996</v>
      </c>
      <c r="J385" s="101">
        <f t="shared" si="7"/>
        <v>1.1223841461209996</v>
      </c>
      <c r="K385" s="145"/>
      <c r="L385"/>
    </row>
    <row r="386" spans="1:12" x14ac:dyDescent="0.3">
      <c r="A386" s="149">
        <f>'Scenario calculation'!J848</f>
        <v>0.33051643207186898</v>
      </c>
      <c r="B386" s="47">
        <f>A386-'Summary Output'!$B$24</f>
        <v>0.22317460705620812</v>
      </c>
      <c r="C386"/>
      <c r="I386" s="101">
        <f>'Scenario calculation'!D848</f>
        <v>2.719998546840166</v>
      </c>
      <c r="J386" s="101">
        <f t="shared" si="7"/>
        <v>1.219998546840166</v>
      </c>
      <c r="K386" s="145"/>
      <c r="L386"/>
    </row>
    <row r="387" spans="1:12" x14ac:dyDescent="0.3">
      <c r="A387" s="149">
        <f>'Scenario calculation'!J849</f>
        <v>0.20593505885977748</v>
      </c>
      <c r="B387" s="47">
        <f>A387-'Summary Output'!$B$24</f>
        <v>9.8593233844116598E-2</v>
      </c>
      <c r="C387"/>
      <c r="I387" s="101">
        <f>'Scenario calculation'!D849</f>
        <v>2.913694179436809</v>
      </c>
      <c r="J387" s="101">
        <f t="shared" si="7"/>
        <v>1.413694179436809</v>
      </c>
      <c r="K387" s="145"/>
      <c r="L387"/>
    </row>
    <row r="388" spans="1:12" x14ac:dyDescent="0.3">
      <c r="A388" s="149">
        <f>'Scenario calculation'!J850</f>
        <v>0.29700641406751394</v>
      </c>
      <c r="B388" s="47">
        <f>A388-'Summary Output'!$B$24</f>
        <v>0.18966458905185307</v>
      </c>
      <c r="C388"/>
      <c r="I388" s="101">
        <f>'Scenario calculation'!D850</f>
        <v>2.8257075987549305</v>
      </c>
      <c r="J388" s="101">
        <f t="shared" si="7"/>
        <v>1.3257075987549305</v>
      </c>
      <c r="K388" s="145"/>
      <c r="L388"/>
    </row>
    <row r="389" spans="1:12" x14ac:dyDescent="0.3">
      <c r="A389" s="149">
        <f>'Scenario calculation'!J851</f>
        <v>0.33936754255696222</v>
      </c>
      <c r="B389" s="47">
        <f>A389-'Summary Output'!$B$24</f>
        <v>0.23202571754130136</v>
      </c>
      <c r="C389"/>
      <c r="I389" s="101">
        <f>'Scenario calculation'!D851</f>
        <v>2.2148072082898418</v>
      </c>
      <c r="J389" s="101">
        <f t="shared" si="7"/>
        <v>0.71480720828984179</v>
      </c>
      <c r="K389" s="145"/>
      <c r="L389"/>
    </row>
    <row r="390" spans="1:12" x14ac:dyDescent="0.3">
      <c r="A390" s="149">
        <f>'Scenario calculation'!J852</f>
        <v>0.28409359675834911</v>
      </c>
      <c r="B390" s="47">
        <f>A390-'Summary Output'!$B$24</f>
        <v>0.17675177174268825</v>
      </c>
      <c r="C390"/>
      <c r="I390" s="101">
        <f>'Scenario calculation'!D852</f>
        <v>2.3010218365687201</v>
      </c>
      <c r="J390" s="101">
        <f t="shared" si="7"/>
        <v>0.80102183656872006</v>
      </c>
      <c r="K390" s="145"/>
      <c r="L390"/>
    </row>
    <row r="391" spans="1:12" x14ac:dyDescent="0.3">
      <c r="A391" s="149">
        <f>'Scenario calculation'!J853</f>
        <v>0.26111284798672196</v>
      </c>
      <c r="B391" s="47">
        <f>A391-'Summary Output'!$B$24</f>
        <v>0.1537710229710611</v>
      </c>
      <c r="C391"/>
      <c r="I391" s="101">
        <f>'Scenario calculation'!D853</f>
        <v>2.1029375858222776</v>
      </c>
      <c r="J391" s="101">
        <f t="shared" si="7"/>
        <v>0.60293758582227763</v>
      </c>
      <c r="K391" s="145"/>
      <c r="L391"/>
    </row>
    <row r="392" spans="1:12" x14ac:dyDescent="0.3">
      <c r="A392" s="149">
        <f>'Scenario calculation'!J854</f>
        <v>0.19854782922244696</v>
      </c>
      <c r="B392" s="47">
        <f>A392-'Summary Output'!$B$24</f>
        <v>9.1206004206786082E-2</v>
      </c>
      <c r="C392"/>
      <c r="I392" s="101">
        <f>'Scenario calculation'!D854</f>
        <v>2.4918472720301592</v>
      </c>
      <c r="J392" s="101">
        <f t="shared" si="7"/>
        <v>0.99184727203015921</v>
      </c>
      <c r="K392" s="145"/>
      <c r="L392"/>
    </row>
    <row r="393" spans="1:12" x14ac:dyDescent="0.3">
      <c r="A393" s="149">
        <f>'Scenario calculation'!J855</f>
        <v>0.24388215183382078</v>
      </c>
      <c r="B393" s="47">
        <f>A393-'Summary Output'!$B$24</f>
        <v>0.13654032681815992</v>
      </c>
      <c r="C393"/>
      <c r="I393" s="101">
        <f>'Scenario calculation'!D855</f>
        <v>2.4510284859665816</v>
      </c>
      <c r="J393" s="101">
        <f t="shared" si="7"/>
        <v>0.95102848596658163</v>
      </c>
      <c r="K393" s="145"/>
      <c r="L393"/>
    </row>
    <row r="394" spans="1:12" x14ac:dyDescent="0.3">
      <c r="A394" s="149">
        <f>'Scenario calculation'!J856</f>
        <v>0.25005900615479626</v>
      </c>
      <c r="B394" s="47">
        <f>A394-'Summary Output'!$B$24</f>
        <v>0.1427171811391354</v>
      </c>
      <c r="C394"/>
      <c r="I394" s="101">
        <f>'Scenario calculation'!D856</f>
        <v>2.3130341052649159</v>
      </c>
      <c r="J394" s="101">
        <f t="shared" si="7"/>
        <v>0.81303410526491593</v>
      </c>
      <c r="K394" s="145"/>
      <c r="L394"/>
    </row>
    <row r="395" spans="1:12" x14ac:dyDescent="0.3">
      <c r="A395" s="149">
        <f>'Scenario calculation'!J857</f>
        <v>0.14122742946717159</v>
      </c>
      <c r="B395" s="47">
        <f>A395-'Summary Output'!$B$24</f>
        <v>3.3885604451510717E-2</v>
      </c>
      <c r="C395"/>
      <c r="I395" s="101">
        <f>'Scenario calculation'!D857</f>
        <v>1.9778745539317906</v>
      </c>
      <c r="J395" s="101">
        <f t="shared" si="7"/>
        <v>0.47787455393179057</v>
      </c>
      <c r="K395" s="145"/>
      <c r="L395"/>
    </row>
    <row r="396" spans="1:12" x14ac:dyDescent="0.3">
      <c r="A396" s="149">
        <f>'Scenario calculation'!J858</f>
        <v>0.29479960434569663</v>
      </c>
      <c r="B396" s="47">
        <f>A396-'Summary Output'!$B$24</f>
        <v>0.18745777933003577</v>
      </c>
      <c r="C396"/>
      <c r="I396" s="101">
        <f>'Scenario calculation'!D858</f>
        <v>3.0292903460110661</v>
      </c>
      <c r="J396" s="101">
        <f t="shared" si="7"/>
        <v>1.5292903460110661</v>
      </c>
      <c r="K396" s="145"/>
      <c r="L396"/>
    </row>
    <row r="397" spans="1:12" x14ac:dyDescent="0.3">
      <c r="A397" s="149">
        <f>'Scenario calculation'!J859</f>
        <v>0.36711877902497236</v>
      </c>
      <c r="B397" s="47">
        <f>A397-'Summary Output'!$B$24</f>
        <v>0.2597769540093115</v>
      </c>
      <c r="C397"/>
      <c r="I397" s="101">
        <f>'Scenario calculation'!D859</f>
        <v>2.7105107935659887</v>
      </c>
      <c r="J397" s="101">
        <f t="shared" si="7"/>
        <v>1.2105107935659887</v>
      </c>
      <c r="K397" s="145"/>
      <c r="L397"/>
    </row>
    <row r="398" spans="1:12" x14ac:dyDescent="0.3">
      <c r="A398" s="149">
        <f>'Scenario calculation'!J860</f>
        <v>0.20051237871999095</v>
      </c>
      <c r="B398" s="47">
        <f>A398-'Summary Output'!$B$24</f>
        <v>9.317055370433007E-2</v>
      </c>
      <c r="C398"/>
      <c r="I398" s="101">
        <f>'Scenario calculation'!D860</f>
        <v>2.4237355320536431</v>
      </c>
      <c r="J398" s="101">
        <f t="shared" si="7"/>
        <v>0.92373553205364312</v>
      </c>
      <c r="K398" s="145"/>
      <c r="L398"/>
    </row>
    <row r="399" spans="1:12" x14ac:dyDescent="0.3">
      <c r="A399" s="149">
        <f>'Scenario calculation'!J861</f>
        <v>0.19788910568178331</v>
      </c>
      <c r="B399" s="47">
        <f>A399-'Summary Output'!$B$24</f>
        <v>9.0547280666122429E-2</v>
      </c>
      <c r="C399"/>
      <c r="I399" s="101">
        <f>'Scenario calculation'!D861</f>
        <v>1.7951542082367475</v>
      </c>
      <c r="J399" s="101">
        <f t="shared" si="7"/>
        <v>0.29515420823674754</v>
      </c>
      <c r="K399" s="145"/>
      <c r="L399"/>
    </row>
    <row r="400" spans="1:12" x14ac:dyDescent="0.3">
      <c r="A400" s="149">
        <f>'Scenario calculation'!J862</f>
        <v>0.35273707657932873</v>
      </c>
      <c r="B400" s="47">
        <f>A400-'Summary Output'!$B$24</f>
        <v>0.24539525156366787</v>
      </c>
      <c r="C400"/>
      <c r="I400" s="101">
        <f>'Scenario calculation'!D862</f>
        <v>3.2607356616925656</v>
      </c>
      <c r="J400" s="101">
        <f t="shared" ref="J400:J463" si="8">I400-1.5</f>
        <v>1.7607356616925656</v>
      </c>
      <c r="K400" s="145"/>
      <c r="L400"/>
    </row>
    <row r="401" spans="1:12" x14ac:dyDescent="0.3">
      <c r="A401" s="149">
        <f>'Scenario calculation'!J863</f>
        <v>0.17211181990085112</v>
      </c>
      <c r="B401" s="47">
        <f>A401-'Summary Output'!$B$24</f>
        <v>6.4769994885190238E-2</v>
      </c>
      <c r="C401"/>
      <c r="I401" s="101">
        <f>'Scenario calculation'!D863</f>
        <v>2.2781174027855364</v>
      </c>
      <c r="J401" s="101">
        <f t="shared" si="8"/>
        <v>0.77811740278553643</v>
      </c>
      <c r="K401" s="145"/>
      <c r="L401"/>
    </row>
    <row r="402" spans="1:12" x14ac:dyDescent="0.3">
      <c r="A402" s="149">
        <f>'Scenario calculation'!J864</f>
        <v>0.21107378138117427</v>
      </c>
      <c r="B402" s="47">
        <f>A402-'Summary Output'!$B$24</f>
        <v>0.1037319563655134</v>
      </c>
      <c r="C402"/>
      <c r="I402" s="101">
        <f>'Scenario calculation'!D864</f>
        <v>2.0380084067868358</v>
      </c>
      <c r="J402" s="101">
        <f t="shared" si="8"/>
        <v>0.53800840678683581</v>
      </c>
      <c r="K402" s="145"/>
      <c r="L402"/>
    </row>
    <row r="403" spans="1:12" x14ac:dyDescent="0.3">
      <c r="A403" s="149">
        <f>'Scenario calculation'!J865</f>
        <v>0.15838929576412664</v>
      </c>
      <c r="B403" s="47">
        <f>A403-'Summary Output'!$B$24</f>
        <v>5.1047470748465759E-2</v>
      </c>
      <c r="C403"/>
      <c r="I403" s="101">
        <f>'Scenario calculation'!D865</f>
        <v>2.4411762435001472</v>
      </c>
      <c r="J403" s="101">
        <f t="shared" si="8"/>
        <v>0.94117624350014717</v>
      </c>
      <c r="K403" s="145"/>
      <c r="L403"/>
    </row>
    <row r="404" spans="1:12" x14ac:dyDescent="0.3">
      <c r="A404" s="149">
        <f>'Scenario calculation'!J866</f>
        <v>6.6202944094122085E-2</v>
      </c>
      <c r="B404" s="47">
        <f>A404-'Summary Output'!$B$24</f>
        <v>-4.1138880921538792E-2</v>
      </c>
      <c r="C404"/>
      <c r="I404" s="101">
        <f>'Scenario calculation'!D866</f>
        <v>1.7538598302426618</v>
      </c>
      <c r="J404" s="101">
        <f t="shared" si="8"/>
        <v>0.25385983024266179</v>
      </c>
      <c r="K404" s="145"/>
      <c r="L404"/>
    </row>
    <row r="405" spans="1:12" x14ac:dyDescent="0.3">
      <c r="A405" s="149">
        <f>'Scenario calculation'!J867</f>
        <v>0.29203485259359052</v>
      </c>
      <c r="B405" s="47">
        <f>A405-'Summary Output'!$B$24</f>
        <v>0.18469302757792966</v>
      </c>
      <c r="C405"/>
      <c r="I405" s="101">
        <f>'Scenario calculation'!D867</f>
        <v>3.0100110826363156</v>
      </c>
      <c r="J405" s="101">
        <f t="shared" si="8"/>
        <v>1.5100110826363156</v>
      </c>
      <c r="K405" s="145"/>
      <c r="L405"/>
    </row>
    <row r="406" spans="1:12" x14ac:dyDescent="0.3">
      <c r="A406" s="149">
        <f>'Scenario calculation'!J868</f>
        <v>0.26581120537210667</v>
      </c>
      <c r="B406" s="47">
        <f>A406-'Summary Output'!$B$24</f>
        <v>0.15846938035644581</v>
      </c>
      <c r="C406"/>
      <c r="I406" s="101">
        <f>'Scenario calculation'!D868</f>
        <v>2.9916549536338413</v>
      </c>
      <c r="J406" s="101">
        <f t="shared" si="8"/>
        <v>1.4916549536338413</v>
      </c>
      <c r="K406" s="145"/>
      <c r="L406"/>
    </row>
    <row r="407" spans="1:12" x14ac:dyDescent="0.3">
      <c r="A407" s="149">
        <f>'Scenario calculation'!J869</f>
        <v>0.21258256871922732</v>
      </c>
      <c r="B407" s="47">
        <f>A407-'Summary Output'!$B$24</f>
        <v>0.10524074370356644</v>
      </c>
      <c r="C407"/>
      <c r="I407" s="101">
        <f>'Scenario calculation'!D869</f>
        <v>3.4337493594409549</v>
      </c>
      <c r="J407" s="101">
        <f t="shared" si="8"/>
        <v>1.9337493594409549</v>
      </c>
      <c r="K407" s="145"/>
      <c r="L407"/>
    </row>
    <row r="408" spans="1:12" x14ac:dyDescent="0.3">
      <c r="A408" s="149">
        <f>'Scenario calculation'!J870</f>
        <v>0.16947281175530615</v>
      </c>
      <c r="B408" s="47">
        <f>A408-'Summary Output'!$B$24</f>
        <v>6.2130986739645275E-2</v>
      </c>
      <c r="C408"/>
      <c r="I408" s="101">
        <f>'Scenario calculation'!D870</f>
        <v>3.1514457518859831</v>
      </c>
      <c r="J408" s="101">
        <f t="shared" si="8"/>
        <v>1.6514457518859831</v>
      </c>
      <c r="K408" s="145"/>
      <c r="L408"/>
    </row>
    <row r="409" spans="1:12" x14ac:dyDescent="0.3">
      <c r="A409" s="149">
        <f>'Scenario calculation'!J871</f>
        <v>0.15362384847613431</v>
      </c>
      <c r="B409" s="47">
        <f>A409-'Summary Output'!$B$24</f>
        <v>4.6282023460473429E-2</v>
      </c>
      <c r="C409"/>
      <c r="I409" s="101">
        <f>'Scenario calculation'!D871</f>
        <v>3.1556983525780855</v>
      </c>
      <c r="J409" s="101">
        <f t="shared" si="8"/>
        <v>1.6556983525780855</v>
      </c>
      <c r="K409" s="145"/>
      <c r="L409"/>
    </row>
    <row r="410" spans="1:12" x14ac:dyDescent="0.3">
      <c r="A410" s="149">
        <f>'Scenario calculation'!J872</f>
        <v>0.17655687282782551</v>
      </c>
      <c r="B410" s="47">
        <f>A410-'Summary Output'!$B$24</f>
        <v>6.9215047812164629E-2</v>
      </c>
      <c r="C410"/>
      <c r="I410" s="101">
        <f>'Scenario calculation'!D872</f>
        <v>2.0416723978211118</v>
      </c>
      <c r="J410" s="101">
        <f t="shared" si="8"/>
        <v>0.54167239782111176</v>
      </c>
      <c r="K410" s="145"/>
      <c r="L410"/>
    </row>
    <row r="411" spans="1:12" x14ac:dyDescent="0.3">
      <c r="A411" s="149">
        <f>'Scenario calculation'!J873</f>
        <v>0.25902092698793533</v>
      </c>
      <c r="B411" s="47">
        <f>A411-'Summary Output'!$B$24</f>
        <v>0.15167910197227447</v>
      </c>
      <c r="C411"/>
      <c r="I411" s="101">
        <f>'Scenario calculation'!D873</f>
        <v>2.5030588093450126</v>
      </c>
      <c r="J411" s="101">
        <f t="shared" si="8"/>
        <v>1.0030588093450126</v>
      </c>
      <c r="K411" s="145"/>
      <c r="L411"/>
    </row>
    <row r="412" spans="1:12" x14ac:dyDescent="0.3">
      <c r="A412" s="149">
        <f>'Scenario calculation'!J874</f>
        <v>0.23888233048050544</v>
      </c>
      <c r="B412" s="47">
        <f>A412-'Summary Output'!$B$24</f>
        <v>0.13154050546484458</v>
      </c>
      <c r="C412"/>
      <c r="I412" s="101">
        <f>'Scenario calculation'!D874</f>
        <v>2.7095142050699503</v>
      </c>
      <c r="J412" s="101">
        <f t="shared" si="8"/>
        <v>1.2095142050699503</v>
      </c>
      <c r="K412" s="145"/>
      <c r="L412"/>
    </row>
    <row r="413" spans="1:12" x14ac:dyDescent="0.3">
      <c r="A413" s="149">
        <f>'Scenario calculation'!J875</f>
        <v>0.32163773636825521</v>
      </c>
      <c r="B413" s="47">
        <f>A413-'Summary Output'!$B$24</f>
        <v>0.21429591135259435</v>
      </c>
      <c r="C413"/>
      <c r="I413" s="101">
        <f>'Scenario calculation'!D875</f>
        <v>3.235009220635507</v>
      </c>
      <c r="J413" s="101">
        <f t="shared" si="8"/>
        <v>1.735009220635507</v>
      </c>
      <c r="K413" s="145"/>
      <c r="L413"/>
    </row>
    <row r="414" spans="1:12" x14ac:dyDescent="0.3">
      <c r="A414" s="149">
        <f>'Scenario calculation'!J876</f>
        <v>0.37350605364546285</v>
      </c>
      <c r="B414" s="47">
        <f>A414-'Summary Output'!$B$24</f>
        <v>0.26616422862980199</v>
      </c>
      <c r="C414"/>
      <c r="I414" s="101">
        <f>'Scenario calculation'!D876</f>
        <v>1.8119260092828822</v>
      </c>
      <c r="J414" s="101">
        <f t="shared" si="8"/>
        <v>0.31192600928288217</v>
      </c>
      <c r="K414" s="145"/>
      <c r="L414"/>
    </row>
    <row r="415" spans="1:12" x14ac:dyDescent="0.3">
      <c r="A415" s="149">
        <f>'Scenario calculation'!J877</f>
        <v>0.14514976119474499</v>
      </c>
      <c r="B415" s="47">
        <f>A415-'Summary Output'!$B$24</f>
        <v>3.7807936179084109E-2</v>
      </c>
      <c r="C415"/>
      <c r="I415" s="101">
        <f>'Scenario calculation'!D877</f>
        <v>1.9341827167408958</v>
      </c>
      <c r="J415" s="101">
        <f t="shared" si="8"/>
        <v>0.43418271674089581</v>
      </c>
      <c r="K415" s="145"/>
      <c r="L415"/>
    </row>
    <row r="416" spans="1:12" x14ac:dyDescent="0.3">
      <c r="A416" s="149">
        <f>'Scenario calculation'!J878</f>
        <v>0.23769166168803313</v>
      </c>
      <c r="B416" s="47">
        <f>A416-'Summary Output'!$B$24</f>
        <v>0.13034983667237227</v>
      </c>
      <c r="C416"/>
      <c r="I416" s="101">
        <f>'Scenario calculation'!D878</f>
        <v>2.2094760637261035</v>
      </c>
      <c r="J416" s="101">
        <f t="shared" si="8"/>
        <v>0.7094760637261035</v>
      </c>
      <c r="K416" s="145"/>
      <c r="L416"/>
    </row>
    <row r="417" spans="1:12" x14ac:dyDescent="0.3">
      <c r="A417" s="149">
        <f>'Scenario calculation'!J879</f>
        <v>0.27740917265896625</v>
      </c>
      <c r="B417" s="47">
        <f>A417-'Summary Output'!$B$24</f>
        <v>0.17006734764330539</v>
      </c>
      <c r="C417"/>
      <c r="I417" s="101">
        <f>'Scenario calculation'!D879</f>
        <v>2.9914121518181616</v>
      </c>
      <c r="J417" s="101">
        <f t="shared" si="8"/>
        <v>1.4914121518181616</v>
      </c>
      <c r="K417" s="145"/>
      <c r="L417"/>
    </row>
    <row r="418" spans="1:12" x14ac:dyDescent="0.3">
      <c r="A418" s="149">
        <f>'Scenario calculation'!J880</f>
        <v>0.22208371962566642</v>
      </c>
      <c r="B418" s="47">
        <f>A418-'Summary Output'!$B$24</f>
        <v>0.11474189461000554</v>
      </c>
      <c r="C418"/>
      <c r="I418" s="101">
        <f>'Scenario calculation'!D880</f>
        <v>1.6486920017099451</v>
      </c>
      <c r="J418" s="101">
        <f t="shared" si="8"/>
        <v>0.14869200170994512</v>
      </c>
      <c r="K418" s="145"/>
      <c r="L418"/>
    </row>
    <row r="419" spans="1:12" x14ac:dyDescent="0.3">
      <c r="A419" s="149">
        <f>'Scenario calculation'!J881</f>
        <v>0.33885935460937766</v>
      </c>
      <c r="B419" s="47">
        <f>A419-'Summary Output'!$B$24</f>
        <v>0.2315175295937168</v>
      </c>
      <c r="C419"/>
      <c r="I419" s="101">
        <f>'Scenario calculation'!D881</f>
        <v>2.7374313081918533</v>
      </c>
      <c r="J419" s="101">
        <f t="shared" si="8"/>
        <v>1.2374313081918533</v>
      </c>
      <c r="K419" s="145"/>
      <c r="L419"/>
    </row>
    <row r="420" spans="1:12" x14ac:dyDescent="0.3">
      <c r="A420" s="149">
        <f>'Scenario calculation'!J882</f>
        <v>0.29776929897242854</v>
      </c>
      <c r="B420" s="47">
        <f>A420-'Summary Output'!$B$24</f>
        <v>0.19042747395676768</v>
      </c>
      <c r="C420"/>
      <c r="I420" s="101">
        <f>'Scenario calculation'!D882</f>
        <v>2.4136866803776211</v>
      </c>
      <c r="J420" s="101">
        <f t="shared" si="8"/>
        <v>0.91368668037762113</v>
      </c>
      <c r="K420" s="145"/>
      <c r="L420"/>
    </row>
    <row r="421" spans="1:12" x14ac:dyDescent="0.3">
      <c r="A421" s="149">
        <f>'Scenario calculation'!J883</f>
        <v>0.2560873293062822</v>
      </c>
      <c r="B421" s="47">
        <f>A421-'Summary Output'!$B$24</f>
        <v>0.14874550429062133</v>
      </c>
      <c r="C421"/>
      <c r="I421" s="101">
        <f>'Scenario calculation'!D883</f>
        <v>3.2829731725413844</v>
      </c>
      <c r="J421" s="101">
        <f t="shared" si="8"/>
        <v>1.7829731725413844</v>
      </c>
      <c r="K421" s="145"/>
      <c r="L421"/>
    </row>
    <row r="422" spans="1:12" x14ac:dyDescent="0.3">
      <c r="A422" s="149">
        <f>'Scenario calculation'!J884</f>
        <v>0.19193277784191043</v>
      </c>
      <c r="B422" s="47">
        <f>A422-'Summary Output'!$B$24</f>
        <v>8.4590952826249552E-2</v>
      </c>
      <c r="C422"/>
      <c r="I422" s="101">
        <f>'Scenario calculation'!D884</f>
        <v>2.2965594033120076</v>
      </c>
      <c r="J422" s="101">
        <f t="shared" si="8"/>
        <v>0.79655940331200759</v>
      </c>
      <c r="K422" s="145"/>
      <c r="L422"/>
    </row>
    <row r="423" spans="1:12" x14ac:dyDescent="0.3">
      <c r="A423" s="149">
        <f>'Scenario calculation'!J885</f>
        <v>0.29542870745151761</v>
      </c>
      <c r="B423" s="47">
        <f>A423-'Summary Output'!$B$24</f>
        <v>0.18808688243585675</v>
      </c>
      <c r="C423"/>
      <c r="I423" s="101">
        <f>'Scenario calculation'!D885</f>
        <v>2.1214981154943997</v>
      </c>
      <c r="J423" s="101">
        <f t="shared" si="8"/>
        <v>0.62149811549439971</v>
      </c>
      <c r="K423" s="145"/>
      <c r="L423"/>
    </row>
    <row r="424" spans="1:12" x14ac:dyDescent="0.3">
      <c r="A424" s="149">
        <f>'Scenario calculation'!J886</f>
        <v>0.28792127119969746</v>
      </c>
      <c r="B424" s="47">
        <f>A424-'Summary Output'!$B$24</f>
        <v>0.1805794461840366</v>
      </c>
      <c r="C424"/>
      <c r="I424" s="101">
        <f>'Scenario calculation'!D886</f>
        <v>1.7711687965344165</v>
      </c>
      <c r="J424" s="101">
        <f t="shared" si="8"/>
        <v>0.2711687965344165</v>
      </c>
      <c r="K424" s="145"/>
      <c r="L424"/>
    </row>
    <row r="425" spans="1:12" x14ac:dyDescent="0.3">
      <c r="A425" s="149">
        <f>'Scenario calculation'!J887</f>
        <v>0.28869585959878119</v>
      </c>
      <c r="B425" s="47">
        <f>A425-'Summary Output'!$B$24</f>
        <v>0.18135403458312033</v>
      </c>
      <c r="C425"/>
      <c r="I425" s="101">
        <f>'Scenario calculation'!D887</f>
        <v>2.5261684862259961</v>
      </c>
      <c r="J425" s="101">
        <f t="shared" si="8"/>
        <v>1.0261684862259961</v>
      </c>
      <c r="K425" s="145"/>
      <c r="L425"/>
    </row>
    <row r="426" spans="1:12" x14ac:dyDescent="0.3">
      <c r="A426" s="149">
        <f>'Scenario calculation'!J888</f>
        <v>0.29772765962689007</v>
      </c>
      <c r="B426" s="47">
        <f>A426-'Summary Output'!$B$24</f>
        <v>0.19038583461122921</v>
      </c>
      <c r="C426"/>
      <c r="I426" s="101">
        <f>'Scenario calculation'!D888</f>
        <v>2.9979402491636691</v>
      </c>
      <c r="J426" s="101">
        <f t="shared" si="8"/>
        <v>1.4979402491636691</v>
      </c>
      <c r="K426" s="145"/>
      <c r="L426"/>
    </row>
    <row r="427" spans="1:12" x14ac:dyDescent="0.3">
      <c r="A427" s="149">
        <f>'Scenario calculation'!J889</f>
        <v>0.22548050543495757</v>
      </c>
      <c r="B427" s="47">
        <f>A427-'Summary Output'!$B$24</f>
        <v>0.11813868041929669</v>
      </c>
      <c r="C427"/>
      <c r="I427" s="101">
        <f>'Scenario calculation'!D889</f>
        <v>2.3458911931096669</v>
      </c>
      <c r="J427" s="101">
        <f t="shared" si="8"/>
        <v>0.84589119310966687</v>
      </c>
      <c r="K427" s="145"/>
      <c r="L427"/>
    </row>
    <row r="428" spans="1:12" x14ac:dyDescent="0.3">
      <c r="A428" s="149">
        <f>'Scenario calculation'!J890</f>
        <v>0.14044010102217719</v>
      </c>
      <c r="B428" s="47">
        <f>A428-'Summary Output'!$B$24</f>
        <v>3.3098276006516311E-2</v>
      </c>
      <c r="C428"/>
      <c r="I428" s="101">
        <f>'Scenario calculation'!D890</f>
        <v>2.5747416310718942</v>
      </c>
      <c r="J428" s="101">
        <f t="shared" si="8"/>
        <v>1.0747416310718942</v>
      </c>
      <c r="K428" s="145"/>
      <c r="L428"/>
    </row>
    <row r="429" spans="1:12" x14ac:dyDescent="0.3">
      <c r="A429" s="149">
        <f>'Scenario calculation'!J891</f>
        <v>0.25456544098732592</v>
      </c>
      <c r="B429" s="47">
        <f>A429-'Summary Output'!$B$24</f>
        <v>0.14722361597166506</v>
      </c>
      <c r="C429"/>
      <c r="I429" s="101">
        <f>'Scenario calculation'!D891</f>
        <v>2.5830413870973987</v>
      </c>
      <c r="J429" s="101">
        <f t="shared" si="8"/>
        <v>1.0830413870973987</v>
      </c>
      <c r="K429" s="145"/>
      <c r="L429"/>
    </row>
    <row r="430" spans="1:12" x14ac:dyDescent="0.3">
      <c r="A430" s="149">
        <f>'Scenario calculation'!J892</f>
        <v>0.35596301475928915</v>
      </c>
      <c r="B430" s="47">
        <f>A430-'Summary Output'!$B$24</f>
        <v>0.24862118974362829</v>
      </c>
      <c r="C430"/>
      <c r="I430" s="101">
        <f>'Scenario calculation'!D892</f>
        <v>1.8286564257485858</v>
      </c>
      <c r="J430" s="101">
        <f t="shared" si="8"/>
        <v>0.32865642574858578</v>
      </c>
      <c r="K430" s="145"/>
      <c r="L430"/>
    </row>
    <row r="431" spans="1:12" x14ac:dyDescent="0.3">
      <c r="A431" s="149">
        <f>'Scenario calculation'!J893</f>
        <v>0.25323803327325178</v>
      </c>
      <c r="B431" s="47">
        <f>A431-'Summary Output'!$B$24</f>
        <v>0.14589620825759092</v>
      </c>
      <c r="C431"/>
      <c r="I431" s="101">
        <f>'Scenario calculation'!D893</f>
        <v>2.1566097894863718</v>
      </c>
      <c r="J431" s="101">
        <f t="shared" si="8"/>
        <v>0.65660978948637183</v>
      </c>
      <c r="K431" s="145"/>
      <c r="L431"/>
    </row>
    <row r="432" spans="1:12" x14ac:dyDescent="0.3">
      <c r="A432" s="149">
        <f>'Scenario calculation'!J894</f>
        <v>0.31446630729359271</v>
      </c>
      <c r="B432" s="47">
        <f>A432-'Summary Output'!$B$24</f>
        <v>0.20712448227793184</v>
      </c>
      <c r="C432"/>
      <c r="I432" s="101">
        <f>'Scenario calculation'!D894</f>
        <v>2.8713665874761594</v>
      </c>
      <c r="J432" s="101">
        <f t="shared" si="8"/>
        <v>1.3713665874761594</v>
      </c>
      <c r="K432" s="145"/>
      <c r="L432"/>
    </row>
    <row r="433" spans="1:12" x14ac:dyDescent="0.3">
      <c r="A433" s="149">
        <f>'Scenario calculation'!J895</f>
        <v>0.25439593323779697</v>
      </c>
      <c r="B433" s="47">
        <f>A433-'Summary Output'!$B$24</f>
        <v>0.1470541082221361</v>
      </c>
      <c r="C433"/>
      <c r="I433" s="101">
        <f>'Scenario calculation'!D895</f>
        <v>2.6450329467761309</v>
      </c>
      <c r="J433" s="101">
        <f t="shared" si="8"/>
        <v>1.1450329467761309</v>
      </c>
      <c r="K433" s="145"/>
      <c r="L433"/>
    </row>
    <row r="434" spans="1:12" x14ac:dyDescent="0.3">
      <c r="A434" s="149">
        <f>'Scenario calculation'!J896</f>
        <v>0.2148302269126916</v>
      </c>
      <c r="B434" s="47">
        <f>A434-'Summary Output'!$B$24</f>
        <v>0.10748840189703072</v>
      </c>
      <c r="C434"/>
      <c r="I434" s="101">
        <f>'Scenario calculation'!D896</f>
        <v>1.9217132078208128</v>
      </c>
      <c r="J434" s="101">
        <f t="shared" si="8"/>
        <v>0.42171320782081279</v>
      </c>
      <c r="K434" s="145"/>
      <c r="L434"/>
    </row>
    <row r="435" spans="1:12" x14ac:dyDescent="0.3">
      <c r="A435" s="149">
        <f>'Scenario calculation'!J897</f>
        <v>0.22509733328964243</v>
      </c>
      <c r="B435" s="47">
        <f>A435-'Summary Output'!$B$24</f>
        <v>0.11775550827398155</v>
      </c>
      <c r="C435"/>
      <c r="I435" s="101">
        <f>'Scenario calculation'!D897</f>
        <v>2.1900428057100929</v>
      </c>
      <c r="J435" s="101">
        <f t="shared" si="8"/>
        <v>0.69004280571009291</v>
      </c>
      <c r="K435" s="145"/>
      <c r="L435"/>
    </row>
    <row r="436" spans="1:12" x14ac:dyDescent="0.3">
      <c r="A436" s="149">
        <f>'Scenario calculation'!J898</f>
        <v>0.34143296688802227</v>
      </c>
      <c r="B436" s="47">
        <f>A436-'Summary Output'!$B$24</f>
        <v>0.23409114187236141</v>
      </c>
      <c r="C436"/>
      <c r="I436" s="101">
        <f>'Scenario calculation'!D898</f>
        <v>1.9429226994970339</v>
      </c>
      <c r="J436" s="101">
        <f t="shared" si="8"/>
        <v>0.44292269949703389</v>
      </c>
      <c r="K436" s="145"/>
      <c r="L436"/>
    </row>
    <row r="437" spans="1:12" x14ac:dyDescent="0.3">
      <c r="A437" s="149">
        <f>'Scenario calculation'!J899</f>
        <v>0.25061033649114917</v>
      </c>
      <c r="B437" s="47">
        <f>A437-'Summary Output'!$B$24</f>
        <v>0.1432685114754883</v>
      </c>
      <c r="C437"/>
      <c r="I437" s="101">
        <f>'Scenario calculation'!D899</f>
        <v>3.5976173171467614</v>
      </c>
      <c r="J437" s="101">
        <f t="shared" si="8"/>
        <v>2.0976173171467614</v>
      </c>
      <c r="K437" s="145"/>
      <c r="L437"/>
    </row>
    <row r="438" spans="1:12" x14ac:dyDescent="0.3">
      <c r="A438" s="149">
        <f>'Scenario calculation'!J900</f>
        <v>0.20222858869595806</v>
      </c>
      <c r="B438" s="47">
        <f>A438-'Summary Output'!$B$24</f>
        <v>9.4886763680297179E-2</v>
      </c>
      <c r="C438"/>
      <c r="I438" s="101">
        <f>'Scenario calculation'!D900</f>
        <v>2.3424666474378175</v>
      </c>
      <c r="J438" s="101">
        <f t="shared" si="8"/>
        <v>0.84246664743781752</v>
      </c>
      <c r="K438" s="145"/>
      <c r="L438"/>
    </row>
    <row r="439" spans="1:12" x14ac:dyDescent="0.3">
      <c r="A439" s="149">
        <f>'Scenario calculation'!J901</f>
        <v>0.18173004934705062</v>
      </c>
      <c r="B439" s="47">
        <f>A439-'Summary Output'!$B$24</f>
        <v>7.4388224331389738E-2</v>
      </c>
      <c r="C439"/>
      <c r="I439" s="101">
        <f>'Scenario calculation'!D901</f>
        <v>2.7847018215203407</v>
      </c>
      <c r="J439" s="101">
        <f t="shared" si="8"/>
        <v>1.2847018215203407</v>
      </c>
      <c r="K439" s="145"/>
      <c r="L439"/>
    </row>
    <row r="440" spans="1:12" x14ac:dyDescent="0.3">
      <c r="A440" s="149">
        <f>'Scenario calculation'!J902</f>
        <v>0.28662946095702657</v>
      </c>
      <c r="B440" s="47">
        <f>A440-'Summary Output'!$B$24</f>
        <v>0.17928763594136571</v>
      </c>
      <c r="C440"/>
      <c r="I440" s="101">
        <f>'Scenario calculation'!D902</f>
        <v>1.8771772703975238</v>
      </c>
      <c r="J440" s="101">
        <f t="shared" si="8"/>
        <v>0.3771772703975238</v>
      </c>
      <c r="K440" s="145"/>
      <c r="L440"/>
    </row>
    <row r="441" spans="1:12" x14ac:dyDescent="0.3">
      <c r="A441" s="149">
        <f>'Scenario calculation'!J903</f>
        <v>0.31405969296506253</v>
      </c>
      <c r="B441" s="47">
        <f>A441-'Summary Output'!$B$24</f>
        <v>0.20671786794940167</v>
      </c>
      <c r="C441"/>
      <c r="I441" s="101">
        <f>'Scenario calculation'!D903</f>
        <v>2.6331910380159251</v>
      </c>
      <c r="J441" s="101">
        <f t="shared" si="8"/>
        <v>1.1331910380159251</v>
      </c>
      <c r="K441" s="145"/>
      <c r="L441"/>
    </row>
    <row r="442" spans="1:12" x14ac:dyDescent="0.3">
      <c r="A442" s="149">
        <f>'Scenario calculation'!J904</f>
        <v>0.23618089192165792</v>
      </c>
      <c r="B442" s="47">
        <f>A442-'Summary Output'!$B$24</f>
        <v>0.12883906690599706</v>
      </c>
      <c r="C442"/>
      <c r="I442" s="101">
        <f>'Scenario calculation'!D904</f>
        <v>2.194780471399576</v>
      </c>
      <c r="J442" s="101">
        <f t="shared" si="8"/>
        <v>0.69478047139957599</v>
      </c>
      <c r="K442" s="145"/>
      <c r="L442"/>
    </row>
    <row r="443" spans="1:12" x14ac:dyDescent="0.3">
      <c r="A443" s="149">
        <f>'Scenario calculation'!J905</f>
        <v>0.36056469340103847</v>
      </c>
      <c r="B443" s="47">
        <f>A443-'Summary Output'!$B$24</f>
        <v>0.25322286838537761</v>
      </c>
      <c r="C443"/>
      <c r="I443" s="101">
        <f>'Scenario calculation'!D905</f>
        <v>2.5695768324731496</v>
      </c>
      <c r="J443" s="101">
        <f t="shared" si="8"/>
        <v>1.0695768324731496</v>
      </c>
      <c r="K443" s="145"/>
      <c r="L443"/>
    </row>
    <row r="444" spans="1:12" x14ac:dyDescent="0.3">
      <c r="A444" s="149">
        <f>'Scenario calculation'!J906</f>
        <v>0.21200376155982692</v>
      </c>
      <c r="B444" s="47">
        <f>A444-'Summary Output'!$B$24</f>
        <v>0.10466193654416604</v>
      </c>
      <c r="C444"/>
      <c r="I444" s="101">
        <f>'Scenario calculation'!D906</f>
        <v>2.6390542221265809</v>
      </c>
      <c r="J444" s="101">
        <f t="shared" si="8"/>
        <v>1.1390542221265809</v>
      </c>
      <c r="K444" s="145"/>
      <c r="L444"/>
    </row>
    <row r="445" spans="1:12" x14ac:dyDescent="0.3">
      <c r="A445" s="149">
        <f>'Scenario calculation'!J907</f>
        <v>0.27667110269619011</v>
      </c>
      <c r="B445" s="47">
        <f>A445-'Summary Output'!$B$24</f>
        <v>0.16932927768052924</v>
      </c>
      <c r="C445"/>
      <c r="I445" s="101">
        <f>'Scenario calculation'!D907</f>
        <v>3.0829101019746377</v>
      </c>
      <c r="J445" s="101">
        <f t="shared" si="8"/>
        <v>1.5829101019746377</v>
      </c>
      <c r="K445" s="145"/>
      <c r="L445"/>
    </row>
    <row r="446" spans="1:12" x14ac:dyDescent="0.3">
      <c r="A446" s="149">
        <f>'Scenario calculation'!J908</f>
        <v>0.16263952942118576</v>
      </c>
      <c r="B446" s="47">
        <f>A446-'Summary Output'!$B$24</f>
        <v>5.5297704405524881E-2</v>
      </c>
      <c r="C446"/>
      <c r="I446" s="101">
        <f>'Scenario calculation'!D908</f>
        <v>1.8283612405029721</v>
      </c>
      <c r="J446" s="101">
        <f t="shared" si="8"/>
        <v>0.32836124050297211</v>
      </c>
      <c r="K446" s="145"/>
      <c r="L446"/>
    </row>
    <row r="447" spans="1:12" x14ac:dyDescent="0.3">
      <c r="A447" s="149">
        <f>'Scenario calculation'!J909</f>
        <v>0.25355584801556796</v>
      </c>
      <c r="B447" s="47">
        <f>A447-'Summary Output'!$B$24</f>
        <v>0.1462140229999071</v>
      </c>
      <c r="C447"/>
      <c r="I447" s="101">
        <f>'Scenario calculation'!D909</f>
        <v>2.57931500014648</v>
      </c>
      <c r="J447" s="101">
        <f t="shared" si="8"/>
        <v>1.07931500014648</v>
      </c>
      <c r="K447" s="145"/>
      <c r="L447"/>
    </row>
    <row r="448" spans="1:12" x14ac:dyDescent="0.3">
      <c r="A448" s="149">
        <f>'Scenario calculation'!J910</f>
        <v>0.27281417360690008</v>
      </c>
      <c r="B448" s="47">
        <f>A448-'Summary Output'!$B$24</f>
        <v>0.16547234859123922</v>
      </c>
      <c r="C448"/>
      <c r="I448" s="101">
        <f>'Scenario calculation'!D910</f>
        <v>2.6278882118625582</v>
      </c>
      <c r="J448" s="101">
        <f t="shared" si="8"/>
        <v>1.1278882118625582</v>
      </c>
      <c r="K448" s="145"/>
      <c r="L448"/>
    </row>
    <row r="449" spans="1:12" x14ac:dyDescent="0.3">
      <c r="A449" s="149">
        <f>'Scenario calculation'!J911</f>
        <v>0.14293295440294385</v>
      </c>
      <c r="B449" s="47">
        <f>A449-'Summary Output'!$B$24</f>
        <v>3.5591129387282969E-2</v>
      </c>
      <c r="C449"/>
      <c r="I449" s="101">
        <f>'Scenario calculation'!D911</f>
        <v>2.3289101848563423</v>
      </c>
      <c r="J449" s="101">
        <f t="shared" si="8"/>
        <v>0.82891018485634227</v>
      </c>
      <c r="K449" s="145"/>
      <c r="L449"/>
    </row>
    <row r="450" spans="1:12" x14ac:dyDescent="0.3">
      <c r="A450" s="149">
        <f>'Scenario calculation'!J912</f>
        <v>0.25127140995780972</v>
      </c>
      <c r="B450" s="47">
        <f>A450-'Summary Output'!$B$24</f>
        <v>0.14392958494214886</v>
      </c>
      <c r="C450"/>
      <c r="I450" s="101">
        <f>'Scenario calculation'!D912</f>
        <v>3.2245434369791597</v>
      </c>
      <c r="J450" s="101">
        <f t="shared" si="8"/>
        <v>1.7245434369791597</v>
      </c>
      <c r="K450" s="145"/>
      <c r="L450"/>
    </row>
    <row r="451" spans="1:12" x14ac:dyDescent="0.3">
      <c r="A451" s="149">
        <f>'Scenario calculation'!J913</f>
        <v>0.31511440219177289</v>
      </c>
      <c r="B451" s="47">
        <f>A451-'Summary Output'!$B$24</f>
        <v>0.20777257717611203</v>
      </c>
      <c r="C451"/>
      <c r="I451" s="101">
        <f>'Scenario calculation'!D913</f>
        <v>2.1500690321106051</v>
      </c>
      <c r="J451" s="101">
        <f t="shared" si="8"/>
        <v>0.65006903211060507</v>
      </c>
      <c r="K451" s="145"/>
      <c r="L451"/>
    </row>
    <row r="452" spans="1:12" x14ac:dyDescent="0.3">
      <c r="A452" s="149">
        <f>'Scenario calculation'!J914</f>
        <v>0.23134062622348917</v>
      </c>
      <c r="B452" s="47">
        <f>A452-'Summary Output'!$B$24</f>
        <v>0.12399880120782829</v>
      </c>
      <c r="C452"/>
      <c r="I452" s="101">
        <f>'Scenario calculation'!D914</f>
        <v>1.524629641122099</v>
      </c>
      <c r="J452" s="101">
        <f t="shared" si="8"/>
        <v>2.4629641122098977E-2</v>
      </c>
      <c r="K452" s="145"/>
      <c r="L452"/>
    </row>
    <row r="453" spans="1:12" x14ac:dyDescent="0.3">
      <c r="A453" s="149">
        <f>'Scenario calculation'!J915</f>
        <v>0.28333510998356437</v>
      </c>
      <c r="B453" s="47">
        <f>A453-'Summary Output'!$B$24</f>
        <v>0.17599328496790351</v>
      </c>
      <c r="C453"/>
      <c r="I453" s="101">
        <f>'Scenario calculation'!D915</f>
        <v>2.5429308440924676</v>
      </c>
      <c r="J453" s="101">
        <f t="shared" si="8"/>
        <v>1.0429308440924676</v>
      </c>
      <c r="K453" s="145"/>
      <c r="L453"/>
    </row>
    <row r="454" spans="1:12" x14ac:dyDescent="0.3">
      <c r="A454" s="149">
        <f>'Scenario calculation'!J916</f>
        <v>0.36077556458476945</v>
      </c>
      <c r="B454" s="47">
        <f>A454-'Summary Output'!$B$24</f>
        <v>0.25343373956910858</v>
      </c>
      <c r="C454"/>
      <c r="I454" s="101">
        <f>'Scenario calculation'!D916</f>
        <v>2.8070118724402287</v>
      </c>
      <c r="J454" s="101">
        <f t="shared" si="8"/>
        <v>1.3070118724402287</v>
      </c>
      <c r="K454" s="145"/>
      <c r="L454"/>
    </row>
    <row r="455" spans="1:12" x14ac:dyDescent="0.3">
      <c r="A455" s="149">
        <f>'Scenario calculation'!J917</f>
        <v>0.3455052591016059</v>
      </c>
      <c r="B455" s="47">
        <f>A455-'Summary Output'!$B$24</f>
        <v>0.23816343408594504</v>
      </c>
      <c r="C455"/>
      <c r="I455" s="101">
        <f>'Scenario calculation'!D917</f>
        <v>2.8772582907945727</v>
      </c>
      <c r="J455" s="101">
        <f t="shared" si="8"/>
        <v>1.3772582907945727</v>
      </c>
      <c r="K455" s="145"/>
      <c r="L455"/>
    </row>
    <row r="456" spans="1:12" x14ac:dyDescent="0.3">
      <c r="A456" s="149">
        <f>'Scenario calculation'!J918</f>
        <v>0.12320418909113706</v>
      </c>
      <c r="B456" s="47">
        <f>A456-'Summary Output'!$B$24</f>
        <v>1.5862364075476185E-2</v>
      </c>
      <c r="C456"/>
      <c r="I456" s="101">
        <f>'Scenario calculation'!D918</f>
        <v>2.1714716548046682</v>
      </c>
      <c r="J456" s="101">
        <f t="shared" si="8"/>
        <v>0.67147165480466819</v>
      </c>
      <c r="K456" s="145"/>
      <c r="L456"/>
    </row>
    <row r="457" spans="1:12" x14ac:dyDescent="0.3">
      <c r="A457" s="149">
        <f>'Scenario calculation'!J919</f>
        <v>0.20835415776759247</v>
      </c>
      <c r="B457" s="47">
        <f>A457-'Summary Output'!$B$24</f>
        <v>0.1010123327519316</v>
      </c>
      <c r="C457"/>
      <c r="I457" s="101">
        <f>'Scenario calculation'!D919</f>
        <v>1.5121214516376056</v>
      </c>
      <c r="J457" s="101">
        <f t="shared" si="8"/>
        <v>1.2121451637605585E-2</v>
      </c>
      <c r="K457" s="145"/>
      <c r="L457"/>
    </row>
    <row r="458" spans="1:12" x14ac:dyDescent="0.3">
      <c r="A458" s="149">
        <f>'Scenario calculation'!J920</f>
        <v>0.22303051211223068</v>
      </c>
      <c r="B458" s="47">
        <f>A458-'Summary Output'!$B$24</f>
        <v>0.11568868709656981</v>
      </c>
      <c r="C458"/>
      <c r="I458" s="101">
        <f>'Scenario calculation'!D920</f>
        <v>2.0203133719534874</v>
      </c>
      <c r="J458" s="101">
        <f t="shared" si="8"/>
        <v>0.52031337195348737</v>
      </c>
      <c r="K458" s="145"/>
      <c r="L458"/>
    </row>
    <row r="459" spans="1:12" x14ac:dyDescent="0.3">
      <c r="A459" s="149">
        <f>'Scenario calculation'!J921</f>
        <v>0.31180336492523941</v>
      </c>
      <c r="B459" s="47">
        <f>A459-'Summary Output'!$B$24</f>
        <v>0.20446153990957855</v>
      </c>
      <c r="C459"/>
      <c r="I459" s="101">
        <f>'Scenario calculation'!D921</f>
        <v>1.80381135549183</v>
      </c>
      <c r="J459" s="101">
        <f t="shared" si="8"/>
        <v>0.30381135549183003</v>
      </c>
      <c r="K459" s="145"/>
      <c r="L459"/>
    </row>
    <row r="460" spans="1:12" x14ac:dyDescent="0.3">
      <c r="A460" s="149">
        <f>'Scenario calculation'!J922</f>
        <v>0.35821223450260242</v>
      </c>
      <c r="B460" s="47">
        <f>A460-'Summary Output'!$B$24</f>
        <v>0.25087040948694156</v>
      </c>
      <c r="C460"/>
      <c r="I460" s="101">
        <f>'Scenario calculation'!D922</f>
        <v>1.7166966890879582</v>
      </c>
      <c r="J460" s="101">
        <f t="shared" si="8"/>
        <v>0.21669668908795825</v>
      </c>
      <c r="K460" s="145"/>
      <c r="L460"/>
    </row>
    <row r="461" spans="1:12" x14ac:dyDescent="0.3">
      <c r="A461" s="149">
        <f>'Scenario calculation'!J923</f>
        <v>0.35006575739460755</v>
      </c>
      <c r="B461" s="47">
        <f>A461-'Summary Output'!$B$24</f>
        <v>0.24272393237894668</v>
      </c>
      <c r="C461"/>
      <c r="I461" s="101">
        <f>'Scenario calculation'!D923</f>
        <v>2.6648588404033982</v>
      </c>
      <c r="J461" s="101">
        <f t="shared" si="8"/>
        <v>1.1648588404033982</v>
      </c>
      <c r="K461" s="145"/>
      <c r="L461"/>
    </row>
    <row r="462" spans="1:12" x14ac:dyDescent="0.3">
      <c r="A462" s="149">
        <f>'Scenario calculation'!J924</f>
        <v>0.18810747663889238</v>
      </c>
      <c r="B462" s="47">
        <f>A462-'Summary Output'!$B$24</f>
        <v>8.0765651623231502E-2</v>
      </c>
      <c r="C462"/>
      <c r="I462" s="101">
        <f>'Scenario calculation'!D924</f>
        <v>3.0217055107784474</v>
      </c>
      <c r="J462" s="101">
        <f t="shared" si="8"/>
        <v>1.5217055107784474</v>
      </c>
      <c r="K462" s="145"/>
      <c r="L462"/>
    </row>
    <row r="463" spans="1:12" x14ac:dyDescent="0.3">
      <c r="A463" s="149">
        <f>'Scenario calculation'!J925</f>
        <v>0.31185632012196973</v>
      </c>
      <c r="B463" s="47">
        <f>A463-'Summary Output'!$B$24</f>
        <v>0.20451449510630887</v>
      </c>
      <c r="C463"/>
      <c r="I463" s="101">
        <f>'Scenario calculation'!D925</f>
        <v>2.4511488961455958</v>
      </c>
      <c r="J463" s="101">
        <f t="shared" si="8"/>
        <v>0.95114889614559583</v>
      </c>
      <c r="K463" s="145"/>
      <c r="L463"/>
    </row>
    <row r="464" spans="1:12" x14ac:dyDescent="0.3">
      <c r="A464" s="149">
        <f>'Scenario calculation'!J926</f>
        <v>0.20929898728323781</v>
      </c>
      <c r="B464" s="47">
        <f>A464-'Summary Output'!$B$24</f>
        <v>0.10195716226757694</v>
      </c>
      <c r="C464"/>
      <c r="I464" s="101">
        <f>'Scenario calculation'!D926</f>
        <v>2.9183928953227918</v>
      </c>
      <c r="J464" s="101">
        <f t="shared" ref="J464:J527" si="9">I464-1.5</f>
        <v>1.4183928953227918</v>
      </c>
      <c r="K464" s="145"/>
      <c r="L464"/>
    </row>
    <row r="465" spans="1:12" x14ac:dyDescent="0.3">
      <c r="A465" s="149">
        <f>'Scenario calculation'!J927</f>
        <v>0.18637757035868363</v>
      </c>
      <c r="B465" s="47">
        <f>A465-'Summary Output'!$B$24</f>
        <v>7.9035745343022754E-2</v>
      </c>
      <c r="C465"/>
      <c r="I465" s="101">
        <f>'Scenario calculation'!D927</f>
        <v>2.1276486096754392</v>
      </c>
      <c r="J465" s="101">
        <f t="shared" si="9"/>
        <v>0.62764860967543923</v>
      </c>
      <c r="K465" s="145"/>
      <c r="L465"/>
    </row>
    <row r="466" spans="1:12" x14ac:dyDescent="0.3">
      <c r="A466" s="149">
        <f>'Scenario calculation'!J928</f>
        <v>0.17276783706561805</v>
      </c>
      <c r="B466" s="47">
        <f>A466-'Summary Output'!$B$24</f>
        <v>6.5426012049957169E-2</v>
      </c>
      <c r="C466"/>
      <c r="I466" s="101">
        <f>'Scenario calculation'!D928</f>
        <v>2.2611926629372592</v>
      </c>
      <c r="J466" s="101">
        <f t="shared" si="9"/>
        <v>0.76119266293725918</v>
      </c>
      <c r="K466" s="145"/>
      <c r="L466"/>
    </row>
    <row r="467" spans="1:12" x14ac:dyDescent="0.3">
      <c r="A467" s="149">
        <f>'Scenario calculation'!J929</f>
        <v>0.38407622562209243</v>
      </c>
      <c r="B467" s="47">
        <f>A467-'Summary Output'!$B$24</f>
        <v>0.27673440060643156</v>
      </c>
      <c r="C467"/>
      <c r="I467" s="101">
        <f>'Scenario calculation'!D929</f>
        <v>2.5729729920483217</v>
      </c>
      <c r="J467" s="101">
        <f t="shared" si="9"/>
        <v>1.0729729920483217</v>
      </c>
      <c r="K467" s="145"/>
      <c r="L467"/>
    </row>
    <row r="468" spans="1:12" x14ac:dyDescent="0.3">
      <c r="A468" s="149">
        <f>'Scenario calculation'!J930</f>
        <v>0.19417851399188213</v>
      </c>
      <c r="B468" s="47">
        <f>A468-'Summary Output'!$B$24</f>
        <v>8.6836688976221252E-2</v>
      </c>
      <c r="C468"/>
      <c r="I468" s="101">
        <f>'Scenario calculation'!D930</f>
        <v>2.3262940347109584</v>
      </c>
      <c r="J468" s="101">
        <f t="shared" si="9"/>
        <v>0.82629403471095841</v>
      </c>
      <c r="K468" s="145"/>
      <c r="L468"/>
    </row>
    <row r="469" spans="1:12" x14ac:dyDescent="0.3">
      <c r="A469" s="149">
        <f>'Scenario calculation'!J931</f>
        <v>0.20039323298414669</v>
      </c>
      <c r="B469" s="47">
        <f>A469-'Summary Output'!$B$24</f>
        <v>9.3051407968485808E-2</v>
      </c>
      <c r="C469"/>
      <c r="I469" s="101">
        <f>'Scenario calculation'!D931</f>
        <v>3.2849640564388212</v>
      </c>
      <c r="J469" s="101">
        <f t="shared" si="9"/>
        <v>1.7849640564388212</v>
      </c>
      <c r="K469" s="145"/>
      <c r="L469"/>
    </row>
    <row r="470" spans="1:12" x14ac:dyDescent="0.3">
      <c r="A470" s="149">
        <f>'Scenario calculation'!J932</f>
        <v>0.18884649450926405</v>
      </c>
      <c r="B470" s="47">
        <f>A470-'Summary Output'!$B$24</f>
        <v>8.1504669493603174E-2</v>
      </c>
      <c r="C470"/>
      <c r="I470" s="101">
        <f>'Scenario calculation'!D932</f>
        <v>3.1485008870998823</v>
      </c>
      <c r="J470" s="101">
        <f t="shared" si="9"/>
        <v>1.6485008870998823</v>
      </c>
      <c r="K470" s="145"/>
      <c r="L470"/>
    </row>
    <row r="471" spans="1:12" x14ac:dyDescent="0.3">
      <c r="A471" s="149">
        <f>'Scenario calculation'!J933</f>
        <v>0.23183630874854955</v>
      </c>
      <c r="B471" s="47">
        <f>A471-'Summary Output'!$B$24</f>
        <v>0.12449448373288867</v>
      </c>
      <c r="C471"/>
      <c r="I471" s="101">
        <f>'Scenario calculation'!D933</f>
        <v>1.5411574147286629</v>
      </c>
      <c r="J471" s="101">
        <f t="shared" si="9"/>
        <v>4.1157414728662856E-2</v>
      </c>
      <c r="K471" s="145"/>
      <c r="L471"/>
    </row>
    <row r="472" spans="1:12" x14ac:dyDescent="0.3">
      <c r="A472" s="149">
        <f>'Scenario calculation'!J934</f>
        <v>0.25830528486888871</v>
      </c>
      <c r="B472" s="47">
        <f>A472-'Summary Output'!$B$24</f>
        <v>0.15096345985322784</v>
      </c>
      <c r="C472"/>
      <c r="I472" s="101">
        <f>'Scenario calculation'!D934</f>
        <v>2.8315013700562308</v>
      </c>
      <c r="J472" s="101">
        <f t="shared" si="9"/>
        <v>1.3315013700562308</v>
      </c>
      <c r="K472" s="145"/>
      <c r="L472"/>
    </row>
    <row r="473" spans="1:12" x14ac:dyDescent="0.3">
      <c r="A473" s="149">
        <f>'Scenario calculation'!J935</f>
        <v>0.36220829452435188</v>
      </c>
      <c r="B473" s="47">
        <f>A473-'Summary Output'!$B$24</f>
        <v>0.25486646950869102</v>
      </c>
      <c r="C473"/>
      <c r="I473" s="101">
        <f>'Scenario calculation'!D935</f>
        <v>1.6779344632858719</v>
      </c>
      <c r="J473" s="101">
        <f t="shared" si="9"/>
        <v>0.17793446328587192</v>
      </c>
      <c r="K473" s="145"/>
      <c r="L473"/>
    </row>
    <row r="474" spans="1:12" x14ac:dyDescent="0.3">
      <c r="A474" s="149">
        <f>'Scenario calculation'!J936</f>
        <v>0.30895903493750887</v>
      </c>
      <c r="B474" s="47">
        <f>A474-'Summary Output'!$B$24</f>
        <v>0.20161720992184801</v>
      </c>
      <c r="C474"/>
      <c r="I474" s="101">
        <f>'Scenario calculation'!D936</f>
        <v>2.7473126293229417</v>
      </c>
      <c r="J474" s="101">
        <f t="shared" si="9"/>
        <v>1.2473126293229417</v>
      </c>
      <c r="K474" s="145"/>
      <c r="L474"/>
    </row>
    <row r="475" spans="1:12" x14ac:dyDescent="0.3">
      <c r="A475" s="149">
        <f>'Scenario calculation'!J937</f>
        <v>0.25572890382160418</v>
      </c>
      <c r="B475" s="47">
        <f>A475-'Summary Output'!$B$24</f>
        <v>0.14838707880594332</v>
      </c>
      <c r="C475"/>
      <c r="I475" s="101">
        <f>'Scenario calculation'!D937</f>
        <v>1.9815591062892053</v>
      </c>
      <c r="J475" s="101">
        <f t="shared" si="9"/>
        <v>0.48155910628920529</v>
      </c>
      <c r="K475" s="145"/>
      <c r="L475"/>
    </row>
    <row r="476" spans="1:12" x14ac:dyDescent="0.3">
      <c r="A476" s="149">
        <f>'Scenario calculation'!J938</f>
        <v>0.33923399451483549</v>
      </c>
      <c r="B476" s="47">
        <f>A476-'Summary Output'!$B$24</f>
        <v>0.23189216949917463</v>
      </c>
      <c r="C476"/>
      <c r="I476" s="101">
        <f>'Scenario calculation'!D938</f>
        <v>1.9498726528484052</v>
      </c>
      <c r="J476" s="101">
        <f t="shared" si="9"/>
        <v>0.44987265284840516</v>
      </c>
      <c r="K476" s="145"/>
      <c r="L476"/>
    </row>
    <row r="477" spans="1:12" x14ac:dyDescent="0.3">
      <c r="A477" s="149">
        <f>'Scenario calculation'!J939</f>
        <v>0.25041109482495605</v>
      </c>
      <c r="B477" s="47">
        <f>A477-'Summary Output'!$B$24</f>
        <v>0.14306926980929519</v>
      </c>
      <c r="C477"/>
      <c r="I477" s="101">
        <f>'Scenario calculation'!D939</f>
        <v>2.7308449826767811</v>
      </c>
      <c r="J477" s="101">
        <f t="shared" si="9"/>
        <v>1.2308449826767811</v>
      </c>
      <c r="K477" s="145"/>
      <c r="L477"/>
    </row>
    <row r="478" spans="1:12" x14ac:dyDescent="0.3">
      <c r="A478" s="149">
        <f>'Scenario calculation'!J940</f>
        <v>0.29418311634257788</v>
      </c>
      <c r="B478" s="47">
        <f>A478-'Summary Output'!$B$24</f>
        <v>0.18684129132691701</v>
      </c>
      <c r="C478"/>
      <c r="I478" s="101">
        <f>'Scenario calculation'!D940</f>
        <v>3.2080731821812556</v>
      </c>
      <c r="J478" s="101">
        <f t="shared" si="9"/>
        <v>1.7080731821812556</v>
      </c>
      <c r="K478" s="145"/>
      <c r="L478"/>
    </row>
    <row r="479" spans="1:12" x14ac:dyDescent="0.3">
      <c r="A479" s="149">
        <f>'Scenario calculation'!J941</f>
        <v>0.23429243411685818</v>
      </c>
      <c r="B479" s="47">
        <f>A479-'Summary Output'!$B$24</f>
        <v>0.12695060910119732</v>
      </c>
      <c r="C479"/>
      <c r="I479" s="101">
        <f>'Scenario calculation'!D941</f>
        <v>2.263871233802667</v>
      </c>
      <c r="J479" s="101">
        <f t="shared" si="9"/>
        <v>0.76387123380266697</v>
      </c>
      <c r="K479" s="145"/>
      <c r="L479"/>
    </row>
    <row r="480" spans="1:12" x14ac:dyDescent="0.3">
      <c r="A480" s="149">
        <f>'Scenario calculation'!J942</f>
        <v>0.37678639702100014</v>
      </c>
      <c r="B480" s="47">
        <f>A480-'Summary Output'!$B$24</f>
        <v>0.26944457200533928</v>
      </c>
      <c r="C480"/>
      <c r="I480" s="101">
        <f>'Scenario calculation'!D942</f>
        <v>2.3869609836105532</v>
      </c>
      <c r="J480" s="101">
        <f t="shared" si="9"/>
        <v>0.8869609836105532</v>
      </c>
      <c r="K480" s="145"/>
      <c r="L480"/>
    </row>
    <row r="481" spans="1:12" x14ac:dyDescent="0.3">
      <c r="A481" s="149">
        <f>'Scenario calculation'!J943</f>
        <v>0.15125617635210831</v>
      </c>
      <c r="B481" s="47">
        <f>A481-'Summary Output'!$B$24</f>
        <v>4.391435133644743E-2</v>
      </c>
      <c r="C481"/>
      <c r="I481" s="101">
        <f>'Scenario calculation'!D943</f>
        <v>3.1618691224339712</v>
      </c>
      <c r="J481" s="101">
        <f t="shared" si="9"/>
        <v>1.6618691224339712</v>
      </c>
      <c r="K481" s="145"/>
      <c r="L481"/>
    </row>
    <row r="482" spans="1:12" x14ac:dyDescent="0.3">
      <c r="A482" s="149">
        <f>'Scenario calculation'!J944</f>
        <v>0.15507904084154345</v>
      </c>
      <c r="B482" s="47">
        <f>A482-'Summary Output'!$B$24</f>
        <v>4.773721582588257E-2</v>
      </c>
      <c r="C482"/>
      <c r="I482" s="101">
        <f>'Scenario calculation'!D944</f>
        <v>1.5733298717362796</v>
      </c>
      <c r="J482" s="101">
        <f t="shared" si="9"/>
        <v>7.3329871736279584E-2</v>
      </c>
      <c r="K482" s="145"/>
      <c r="L482"/>
    </row>
    <row r="483" spans="1:12" x14ac:dyDescent="0.3">
      <c r="A483" s="149">
        <f>'Scenario calculation'!J945</f>
        <v>0.3704294884626671</v>
      </c>
      <c r="B483" s="47">
        <f>A483-'Summary Output'!$B$24</f>
        <v>0.26308766344700624</v>
      </c>
      <c r="C483"/>
      <c r="I483" s="101">
        <f>'Scenario calculation'!D945</f>
        <v>1.7055805791412193</v>
      </c>
      <c r="J483" s="101">
        <f t="shared" si="9"/>
        <v>0.2055805791412193</v>
      </c>
      <c r="K483" s="145"/>
      <c r="L483"/>
    </row>
    <row r="484" spans="1:12" x14ac:dyDescent="0.3">
      <c r="A484" s="149">
        <f>'Scenario calculation'!J946</f>
        <v>8.8237959238642638E-2</v>
      </c>
      <c r="B484" s="47">
        <f>A484-'Summary Output'!$B$24</f>
        <v>-1.9103865777018239E-2</v>
      </c>
      <c r="C484"/>
      <c r="I484" s="101">
        <f>'Scenario calculation'!D946</f>
        <v>2.4461138070407307</v>
      </c>
      <c r="J484" s="101">
        <f t="shared" si="9"/>
        <v>0.94611380704073067</v>
      </c>
      <c r="K484" s="145"/>
      <c r="L484"/>
    </row>
    <row r="485" spans="1:12" x14ac:dyDescent="0.3">
      <c r="A485" s="149">
        <f>'Scenario calculation'!J947</f>
        <v>0.21109661993261941</v>
      </c>
      <c r="B485" s="47">
        <f>A485-'Summary Output'!$B$24</f>
        <v>0.10375479491695853</v>
      </c>
      <c r="C485"/>
      <c r="I485" s="101">
        <f>'Scenario calculation'!D947</f>
        <v>2.5158823619681305</v>
      </c>
      <c r="J485" s="101">
        <f t="shared" si="9"/>
        <v>1.0158823619681305</v>
      </c>
      <c r="K485" s="145"/>
      <c r="L485"/>
    </row>
    <row r="486" spans="1:12" x14ac:dyDescent="0.3">
      <c r="A486" s="149">
        <f>'Scenario calculation'!J948</f>
        <v>0.2676854035745142</v>
      </c>
      <c r="B486" s="47">
        <f>A486-'Summary Output'!$B$24</f>
        <v>0.16034357855885334</v>
      </c>
      <c r="C486"/>
      <c r="I486" s="101">
        <f>'Scenario calculation'!D948</f>
        <v>2.6417000262723191</v>
      </c>
      <c r="J486" s="101">
        <f t="shared" si="9"/>
        <v>1.1417000262723191</v>
      </c>
      <c r="K486" s="145"/>
      <c r="L486"/>
    </row>
    <row r="487" spans="1:12" x14ac:dyDescent="0.3">
      <c r="A487" s="149">
        <f>'Scenario calculation'!J949</f>
        <v>0.19478745341504378</v>
      </c>
      <c r="B487" s="47">
        <f>A487-'Summary Output'!$B$24</f>
        <v>8.7445628399382899E-2</v>
      </c>
      <c r="C487"/>
      <c r="I487" s="101">
        <f>'Scenario calculation'!D949</f>
        <v>2.0840928733756097</v>
      </c>
      <c r="J487" s="101">
        <f t="shared" si="9"/>
        <v>0.58409287337560967</v>
      </c>
      <c r="K487" s="145"/>
      <c r="L487"/>
    </row>
    <row r="488" spans="1:12" x14ac:dyDescent="0.3">
      <c r="A488" s="149">
        <f>'Scenario calculation'!J950</f>
        <v>0.19814952774730421</v>
      </c>
      <c r="B488" s="47">
        <f>A488-'Summary Output'!$B$24</f>
        <v>9.0807702731643333E-2</v>
      </c>
      <c r="C488"/>
      <c r="I488" s="101">
        <f>'Scenario calculation'!D950</f>
        <v>2.7684197655461231</v>
      </c>
      <c r="J488" s="101">
        <f t="shared" si="9"/>
        <v>1.2684197655461231</v>
      </c>
      <c r="K488" s="145"/>
      <c r="L488"/>
    </row>
    <row r="489" spans="1:12" x14ac:dyDescent="0.3">
      <c r="A489" s="149">
        <f>'Scenario calculation'!J951</f>
        <v>0.33242344791648293</v>
      </c>
      <c r="B489" s="47">
        <f>A489-'Summary Output'!$B$24</f>
        <v>0.22508162290082206</v>
      </c>
      <c r="C489"/>
      <c r="I489" s="101">
        <f>'Scenario calculation'!D951</f>
        <v>2.2626526156407012</v>
      </c>
      <c r="J489" s="101">
        <f t="shared" si="9"/>
        <v>0.76265261564070119</v>
      </c>
      <c r="K489" s="145"/>
      <c r="L489"/>
    </row>
    <row r="490" spans="1:12" x14ac:dyDescent="0.3">
      <c r="A490" s="149">
        <f>'Scenario calculation'!J952</f>
        <v>0.18643972924640506</v>
      </c>
      <c r="B490" s="47">
        <f>A490-'Summary Output'!$B$24</f>
        <v>7.9097904230744184E-2</v>
      </c>
      <c r="C490"/>
      <c r="I490" s="101">
        <f>'Scenario calculation'!D952</f>
        <v>2.7959198670817691</v>
      </c>
      <c r="J490" s="101">
        <f t="shared" si="9"/>
        <v>1.2959198670817691</v>
      </c>
      <c r="K490" s="145"/>
      <c r="L490"/>
    </row>
    <row r="491" spans="1:12" x14ac:dyDescent="0.3">
      <c r="A491" s="149">
        <f>'Scenario calculation'!J953</f>
        <v>0.10256931763872035</v>
      </c>
      <c r="B491" s="47">
        <f>A491-'Summary Output'!$B$24</f>
        <v>-4.7725073769405296E-3</v>
      </c>
      <c r="C491"/>
      <c r="I491" s="101">
        <f>'Scenario calculation'!D953</f>
        <v>1.4985819310183395</v>
      </c>
      <c r="J491" s="101">
        <f t="shared" si="9"/>
        <v>-1.4180689816605252E-3</v>
      </c>
      <c r="K491" s="145"/>
      <c r="L491"/>
    </row>
    <row r="492" spans="1:12" x14ac:dyDescent="0.3">
      <c r="A492" s="149">
        <f>'Scenario calculation'!J954</f>
        <v>0.23458778275171444</v>
      </c>
      <c r="B492" s="47">
        <f>A492-'Summary Output'!$B$24</f>
        <v>0.12724595773605357</v>
      </c>
      <c r="C492"/>
      <c r="I492" s="101">
        <f>'Scenario calculation'!D954</f>
        <v>3.1320072643158245</v>
      </c>
      <c r="J492" s="101">
        <f t="shared" si="9"/>
        <v>1.6320072643158245</v>
      </c>
      <c r="K492" s="145"/>
      <c r="L492"/>
    </row>
    <row r="493" spans="1:12" x14ac:dyDescent="0.3">
      <c r="A493" s="149">
        <f>'Scenario calculation'!J955</f>
        <v>0.12034284891135383</v>
      </c>
      <c r="B493" s="47">
        <f>A493-'Summary Output'!$B$24</f>
        <v>1.3001023895692951E-2</v>
      </c>
      <c r="C493"/>
      <c r="I493" s="101">
        <f>'Scenario calculation'!D955</f>
        <v>1.7164586356397025</v>
      </c>
      <c r="J493" s="101">
        <f t="shared" si="9"/>
        <v>0.21645863563970247</v>
      </c>
      <c r="K493" s="145"/>
      <c r="L493"/>
    </row>
    <row r="494" spans="1:12" x14ac:dyDescent="0.3">
      <c r="A494" s="149">
        <f>'Scenario calculation'!J956</f>
        <v>0.24007694843770122</v>
      </c>
      <c r="B494" s="47">
        <f>A494-'Summary Output'!$B$24</f>
        <v>0.13273512342204036</v>
      </c>
      <c r="C494"/>
      <c r="I494" s="101">
        <f>'Scenario calculation'!D956</f>
        <v>2.9757461288939564</v>
      </c>
      <c r="J494" s="101">
        <f t="shared" si="9"/>
        <v>1.4757461288939564</v>
      </c>
      <c r="K494" s="145"/>
      <c r="L494"/>
    </row>
    <row r="495" spans="1:12" x14ac:dyDescent="0.3">
      <c r="A495" s="149">
        <f>'Scenario calculation'!J957</f>
        <v>5.8602754209461594E-2</v>
      </c>
      <c r="B495" s="47">
        <f>A495-'Summary Output'!$B$24</f>
        <v>-4.8739070806199283E-2</v>
      </c>
      <c r="C495"/>
      <c r="I495" s="101">
        <f>'Scenario calculation'!D957</f>
        <v>2.6776377068248594</v>
      </c>
      <c r="J495" s="101">
        <f t="shared" si="9"/>
        <v>1.1776377068248594</v>
      </c>
      <c r="K495" s="145"/>
      <c r="L495"/>
    </row>
    <row r="496" spans="1:12" x14ac:dyDescent="0.3">
      <c r="A496" s="149">
        <f>'Scenario calculation'!J958</f>
        <v>0.23713451967971677</v>
      </c>
      <c r="B496" s="47">
        <f>A496-'Summary Output'!$B$24</f>
        <v>0.12979269466405591</v>
      </c>
      <c r="C496"/>
      <c r="I496" s="101">
        <f>'Scenario calculation'!D958</f>
        <v>2.4612359670046944</v>
      </c>
      <c r="J496" s="101">
        <f t="shared" si="9"/>
        <v>0.96123596700469438</v>
      </c>
      <c r="K496" s="145"/>
      <c r="L496"/>
    </row>
    <row r="497" spans="1:12" x14ac:dyDescent="0.3">
      <c r="A497" s="149">
        <f>'Scenario calculation'!J959</f>
        <v>0.27910521051809822</v>
      </c>
      <c r="B497" s="47">
        <f>A497-'Summary Output'!$B$24</f>
        <v>0.17176338550243736</v>
      </c>
      <c r="C497"/>
      <c r="I497" s="101">
        <f>'Scenario calculation'!D959</f>
        <v>2.7461057094718813</v>
      </c>
      <c r="J497" s="101">
        <f t="shared" si="9"/>
        <v>1.2461057094718813</v>
      </c>
      <c r="K497" s="145"/>
      <c r="L497"/>
    </row>
    <row r="498" spans="1:12" x14ac:dyDescent="0.3">
      <c r="A498" s="149">
        <f>'Scenario calculation'!J960</f>
        <v>0.28142196594243862</v>
      </c>
      <c r="B498" s="47">
        <f>A498-'Summary Output'!$B$24</f>
        <v>0.17408014092677776</v>
      </c>
      <c r="C498"/>
      <c r="I498" s="101">
        <f>'Scenario calculation'!D960</f>
        <v>3.0322170776977342</v>
      </c>
      <c r="J498" s="101">
        <f t="shared" si="9"/>
        <v>1.5322170776977342</v>
      </c>
      <c r="K498" s="145"/>
      <c r="L498"/>
    </row>
    <row r="499" spans="1:12" x14ac:dyDescent="0.3">
      <c r="A499" s="149">
        <f>'Scenario calculation'!J961</f>
        <v>0.18862759775075388</v>
      </c>
      <c r="B499" s="47">
        <f>A499-'Summary Output'!$B$24</f>
        <v>8.1285772735093006E-2</v>
      </c>
      <c r="C499"/>
      <c r="I499" s="101">
        <f>'Scenario calculation'!D961</f>
        <v>2.2487454929510031</v>
      </c>
      <c r="J499" s="101">
        <f t="shared" si="9"/>
        <v>0.74874549295100312</v>
      </c>
      <c r="K499" s="145"/>
      <c r="L499"/>
    </row>
    <row r="500" spans="1:12" x14ac:dyDescent="0.3">
      <c r="A500" s="149">
        <f>'Scenario calculation'!J962</f>
        <v>0.31817062468178059</v>
      </c>
      <c r="B500" s="47">
        <f>A500-'Summary Output'!$B$24</f>
        <v>0.21082879966611973</v>
      </c>
      <c r="C500"/>
      <c r="I500" s="101">
        <f>'Scenario calculation'!D962</f>
        <v>1.8321130044312823</v>
      </c>
      <c r="J500" s="101">
        <f t="shared" si="9"/>
        <v>0.33211300443128233</v>
      </c>
      <c r="K500" s="145"/>
      <c r="L500"/>
    </row>
    <row r="501" spans="1:12" x14ac:dyDescent="0.3">
      <c r="A501" s="149">
        <f>'Scenario calculation'!J963</f>
        <v>0.25469698950303243</v>
      </c>
      <c r="B501" s="47">
        <f>A501-'Summary Output'!$B$24</f>
        <v>0.14735516448737157</v>
      </c>
      <c r="C501"/>
      <c r="I501" s="101">
        <f>'Scenario calculation'!D963</f>
        <v>2.6530358241055589</v>
      </c>
      <c r="J501" s="101">
        <f t="shared" si="9"/>
        <v>1.1530358241055589</v>
      </c>
      <c r="K501" s="145"/>
      <c r="L501"/>
    </row>
    <row r="502" spans="1:12" x14ac:dyDescent="0.3">
      <c r="A502" s="149">
        <f>'Scenario calculation'!J964</f>
        <v>0.34825865630677133</v>
      </c>
      <c r="B502" s="47">
        <f>A502-'Summary Output'!$B$24</f>
        <v>0.24091683129111047</v>
      </c>
      <c r="C502"/>
      <c r="I502" s="101">
        <f>'Scenario calculation'!D964</f>
        <v>2.5908846209505372</v>
      </c>
      <c r="J502" s="101">
        <f t="shared" si="9"/>
        <v>1.0908846209505372</v>
      </c>
      <c r="K502" s="145"/>
      <c r="L502"/>
    </row>
    <row r="503" spans="1:12" x14ac:dyDescent="0.3">
      <c r="A503" s="149">
        <f>'Scenario calculation'!J965</f>
        <v>6.6995997552718123E-2</v>
      </c>
      <c r="B503" s="47">
        <f>A503-'Summary Output'!$B$24</f>
        <v>-4.0345827462942754E-2</v>
      </c>
      <c r="C503"/>
      <c r="I503" s="101">
        <f>'Scenario calculation'!D965</f>
        <v>3.0325071818562175</v>
      </c>
      <c r="J503" s="101">
        <f t="shared" si="9"/>
        <v>1.5325071818562175</v>
      </c>
      <c r="K503" s="145"/>
      <c r="L503"/>
    </row>
    <row r="504" spans="1:12" x14ac:dyDescent="0.3">
      <c r="A504" s="149">
        <f>'Scenario calculation'!J966</f>
        <v>0.15409072979299965</v>
      </c>
      <c r="B504" s="47">
        <f>A504-'Summary Output'!$B$24</f>
        <v>4.6748904777338771E-2</v>
      </c>
      <c r="C504"/>
      <c r="I504" s="101">
        <f>'Scenario calculation'!D966</f>
        <v>3.0374067503293705</v>
      </c>
      <c r="J504" s="101">
        <f t="shared" si="9"/>
        <v>1.5374067503293705</v>
      </c>
      <c r="K504" s="145"/>
      <c r="L504"/>
    </row>
    <row r="505" spans="1:12" x14ac:dyDescent="0.3">
      <c r="A505" s="149">
        <f>'Scenario calculation'!J967</f>
        <v>0.25781211115180125</v>
      </c>
      <c r="B505" s="47">
        <f>A505-'Summary Output'!$B$24</f>
        <v>0.15047028613614039</v>
      </c>
      <c r="C505"/>
      <c r="I505" s="101">
        <f>'Scenario calculation'!D967</f>
        <v>2.1454381373014302</v>
      </c>
      <c r="J505" s="101">
        <f t="shared" si="9"/>
        <v>0.64543813730143018</v>
      </c>
      <c r="K505" s="145"/>
      <c r="L505"/>
    </row>
    <row r="506" spans="1:12" x14ac:dyDescent="0.3">
      <c r="A506" s="149">
        <f>'Scenario calculation'!J968</f>
        <v>0.36590577235197208</v>
      </c>
      <c r="B506" s="47">
        <f>A506-'Summary Output'!$B$24</f>
        <v>0.25856394733631122</v>
      </c>
      <c r="C506"/>
      <c r="I506" s="101">
        <f>'Scenario calculation'!D968</f>
        <v>2.2118730124998836</v>
      </c>
      <c r="J506" s="101">
        <f t="shared" si="9"/>
        <v>0.71187301249988355</v>
      </c>
      <c r="K506" s="145"/>
      <c r="L506"/>
    </row>
    <row r="507" spans="1:12" x14ac:dyDescent="0.3">
      <c r="A507" s="149">
        <f>'Scenario calculation'!J969</f>
        <v>0.22596716533096739</v>
      </c>
      <c r="B507" s="47">
        <f>A507-'Summary Output'!$B$24</f>
        <v>0.11862534031530651</v>
      </c>
      <c r="C507"/>
      <c r="I507" s="101">
        <f>'Scenario calculation'!D969</f>
        <v>2.9745431660638348</v>
      </c>
      <c r="J507" s="101">
        <f t="shared" si="9"/>
        <v>1.4745431660638348</v>
      </c>
      <c r="K507" s="145"/>
      <c r="L507"/>
    </row>
    <row r="508" spans="1:12" x14ac:dyDescent="0.3">
      <c r="A508" s="149">
        <f>'Scenario calculation'!J970</f>
        <v>0.24487774322454747</v>
      </c>
      <c r="B508" s="47">
        <f>A508-'Summary Output'!$B$24</f>
        <v>0.13753591820888661</v>
      </c>
      <c r="C508"/>
      <c r="I508" s="101">
        <f>'Scenario calculation'!D970</f>
        <v>2.3605745191320411</v>
      </c>
      <c r="J508" s="101">
        <f t="shared" si="9"/>
        <v>0.86057451913204108</v>
      </c>
      <c r="K508" s="145"/>
      <c r="L508"/>
    </row>
    <row r="509" spans="1:12" x14ac:dyDescent="0.3">
      <c r="A509" s="149">
        <f>'Scenario calculation'!J971</f>
        <v>0.2700836097566468</v>
      </c>
      <c r="B509" s="47">
        <f>A509-'Summary Output'!$B$24</f>
        <v>0.16274178474098594</v>
      </c>
      <c r="C509"/>
      <c r="I509" s="101">
        <f>'Scenario calculation'!D971</f>
        <v>3.520312780664077</v>
      </c>
      <c r="J509" s="101">
        <f t="shared" si="9"/>
        <v>2.020312780664077</v>
      </c>
      <c r="K509" s="145"/>
      <c r="L509"/>
    </row>
    <row r="510" spans="1:12" x14ac:dyDescent="0.3">
      <c r="A510" s="149">
        <f>'Scenario calculation'!J972</f>
        <v>0.15196238093480874</v>
      </c>
      <c r="B510" s="47">
        <f>A510-'Summary Output'!$B$24</f>
        <v>4.4620555919147861E-2</v>
      </c>
      <c r="C510"/>
      <c r="I510" s="101">
        <f>'Scenario calculation'!D972</f>
        <v>2.0324354089787322</v>
      </c>
      <c r="J510" s="101">
        <f t="shared" si="9"/>
        <v>0.53243540897873221</v>
      </c>
      <c r="K510" s="145"/>
      <c r="L510"/>
    </row>
    <row r="511" spans="1:12" x14ac:dyDescent="0.3">
      <c r="A511" s="149">
        <f>'Scenario calculation'!J973</f>
        <v>0.16952675174073284</v>
      </c>
      <c r="B511" s="47">
        <f>A511-'Summary Output'!$B$24</f>
        <v>6.2184926725071962E-2</v>
      </c>
      <c r="C511"/>
      <c r="I511" s="101">
        <f>'Scenario calculation'!D973</f>
        <v>2.7934359486262537</v>
      </c>
      <c r="J511" s="101">
        <f t="shared" si="9"/>
        <v>1.2934359486262537</v>
      </c>
      <c r="K511" s="145"/>
      <c r="L511"/>
    </row>
    <row r="512" spans="1:12" x14ac:dyDescent="0.3">
      <c r="A512" s="149">
        <f>'Scenario calculation'!J974</f>
        <v>0.19878740407415529</v>
      </c>
      <c r="B512" s="47">
        <f>A512-'Summary Output'!$B$24</f>
        <v>9.1445579058494417E-2</v>
      </c>
      <c r="C512"/>
      <c r="I512" s="101">
        <f>'Scenario calculation'!D974</f>
        <v>3.3003036879504131</v>
      </c>
      <c r="J512" s="101">
        <f t="shared" si="9"/>
        <v>1.8003036879504131</v>
      </c>
      <c r="K512" s="145"/>
      <c r="L512"/>
    </row>
    <row r="513" spans="1:12" x14ac:dyDescent="0.3">
      <c r="A513" s="149">
        <f>'Scenario calculation'!J975</f>
        <v>0.30259505046931978</v>
      </c>
      <c r="B513" s="47">
        <f>A513-'Summary Output'!$B$24</f>
        <v>0.19525322545365892</v>
      </c>
      <c r="C513"/>
      <c r="I513" s="101">
        <f>'Scenario calculation'!D975</f>
        <v>2.6102026712939059</v>
      </c>
      <c r="J513" s="101">
        <f t="shared" si="9"/>
        <v>1.1102026712939059</v>
      </c>
      <c r="K513" s="145"/>
      <c r="L513"/>
    </row>
    <row r="514" spans="1:12" x14ac:dyDescent="0.3">
      <c r="A514" s="149">
        <f>'Scenario calculation'!J976</f>
        <v>0.3542148992024543</v>
      </c>
      <c r="B514" s="47">
        <f>A514-'Summary Output'!$B$24</f>
        <v>0.24687307418679344</v>
      </c>
      <c r="C514"/>
      <c r="I514" s="101">
        <f>'Scenario calculation'!D976</f>
        <v>2.7961182610360251</v>
      </c>
      <c r="J514" s="101">
        <f t="shared" si="9"/>
        <v>1.2961182610360251</v>
      </c>
      <c r="K514" s="145"/>
      <c r="L514"/>
    </row>
    <row r="515" spans="1:12" x14ac:dyDescent="0.3">
      <c r="A515" s="149">
        <f>'Scenario calculation'!J977</f>
        <v>0.31772078521029967</v>
      </c>
      <c r="B515" s="47">
        <f>A515-'Summary Output'!$B$24</f>
        <v>0.21037896019463881</v>
      </c>
      <c r="C515"/>
      <c r="I515" s="101">
        <f>'Scenario calculation'!D977</f>
        <v>2.5535271878122523</v>
      </c>
      <c r="J515" s="101">
        <f t="shared" si="9"/>
        <v>1.0535271878122523</v>
      </c>
      <c r="K515" s="145"/>
      <c r="L515"/>
    </row>
    <row r="516" spans="1:12" x14ac:dyDescent="0.3">
      <c r="A516" s="149">
        <f>'Scenario calculation'!J978</f>
        <v>0.28145457128951912</v>
      </c>
      <c r="B516" s="47">
        <f>A516-'Summary Output'!$B$24</f>
        <v>0.17411274627385825</v>
      </c>
      <c r="C516"/>
      <c r="I516" s="101">
        <f>'Scenario calculation'!D978</f>
        <v>3.1550036228834268</v>
      </c>
      <c r="J516" s="101">
        <f t="shared" si="9"/>
        <v>1.6550036228834268</v>
      </c>
      <c r="K516" s="145"/>
      <c r="L516"/>
    </row>
    <row r="517" spans="1:12" x14ac:dyDescent="0.3">
      <c r="A517" s="149">
        <f>'Scenario calculation'!J979</f>
        <v>0.12941739198519198</v>
      </c>
      <c r="B517" s="47">
        <f>A517-'Summary Output'!$B$24</f>
        <v>2.2075566969531099E-2</v>
      </c>
      <c r="C517"/>
      <c r="I517" s="101">
        <f>'Scenario calculation'!D979</f>
        <v>2.453017786274728</v>
      </c>
      <c r="J517" s="101">
        <f t="shared" si="9"/>
        <v>0.953017786274728</v>
      </c>
      <c r="K517" s="145"/>
      <c r="L517"/>
    </row>
    <row r="518" spans="1:12" x14ac:dyDescent="0.3">
      <c r="A518" s="149">
        <f>'Scenario calculation'!J980</f>
        <v>0.28136959607095147</v>
      </c>
      <c r="B518" s="47">
        <f>A518-'Summary Output'!$B$24</f>
        <v>0.1740277710552906</v>
      </c>
      <c r="C518"/>
      <c r="I518" s="101">
        <f>'Scenario calculation'!D980</f>
        <v>2.9667508131341096</v>
      </c>
      <c r="J518" s="101">
        <f t="shared" si="9"/>
        <v>1.4667508131341096</v>
      </c>
      <c r="K518" s="145"/>
      <c r="L518"/>
    </row>
    <row r="519" spans="1:12" x14ac:dyDescent="0.3">
      <c r="A519" s="149">
        <f>'Scenario calculation'!J981</f>
        <v>0.24735467195936356</v>
      </c>
      <c r="B519" s="47">
        <f>A519-'Summary Output'!$B$24</f>
        <v>0.1400128469437027</v>
      </c>
      <c r="C519"/>
      <c r="I519" s="101">
        <f>'Scenario calculation'!D981</f>
        <v>2.5953617093394712</v>
      </c>
      <c r="J519" s="101">
        <f t="shared" si="9"/>
        <v>1.0953617093394712</v>
      </c>
      <c r="K519" s="145"/>
      <c r="L519"/>
    </row>
    <row r="520" spans="1:12" x14ac:dyDescent="0.3">
      <c r="A520" s="149">
        <f>'Scenario calculation'!J982</f>
        <v>0.16957432982010312</v>
      </c>
      <c r="B520" s="47">
        <f>A520-'Summary Output'!$B$24</f>
        <v>6.2232504804442243E-2</v>
      </c>
      <c r="C520"/>
      <c r="I520" s="101">
        <f>'Scenario calculation'!D982</f>
        <v>1.8408430916884178</v>
      </c>
      <c r="J520" s="101">
        <f t="shared" si="9"/>
        <v>0.34084309168841775</v>
      </c>
      <c r="K520" s="145"/>
      <c r="L520"/>
    </row>
    <row r="521" spans="1:12" x14ac:dyDescent="0.3">
      <c r="A521" s="149">
        <f>'Scenario calculation'!J983</f>
        <v>0.24400033395090248</v>
      </c>
      <c r="B521" s="47">
        <f>A521-'Summary Output'!$B$24</f>
        <v>0.13665850893524162</v>
      </c>
      <c r="C521"/>
      <c r="I521" s="101">
        <f>'Scenario calculation'!D983</f>
        <v>2.250952817073145</v>
      </c>
      <c r="J521" s="101">
        <f t="shared" si="9"/>
        <v>0.75095281707314498</v>
      </c>
      <c r="K521" s="145"/>
      <c r="L521"/>
    </row>
    <row r="522" spans="1:12" x14ac:dyDescent="0.3">
      <c r="A522" s="149">
        <f>'Scenario calculation'!J984</f>
        <v>0.26573816185088139</v>
      </c>
      <c r="B522" s="47">
        <f>A522-'Summary Output'!$B$24</f>
        <v>0.15839633683522053</v>
      </c>
      <c r="C522"/>
      <c r="I522" s="101">
        <f>'Scenario calculation'!D984</f>
        <v>2.3837703696817276</v>
      </c>
      <c r="J522" s="101">
        <f t="shared" si="9"/>
        <v>0.88377036968172762</v>
      </c>
      <c r="K522" s="145"/>
      <c r="L522"/>
    </row>
    <row r="523" spans="1:12" x14ac:dyDescent="0.3">
      <c r="A523" s="149">
        <f>'Scenario calculation'!J985</f>
        <v>0.16211856352087084</v>
      </c>
      <c r="B523" s="47">
        <f>A523-'Summary Output'!$B$24</f>
        <v>5.4776738505209963E-2</v>
      </c>
      <c r="C523"/>
      <c r="I523" s="101">
        <f>'Scenario calculation'!D985</f>
        <v>2.5844951280347708</v>
      </c>
      <c r="J523" s="101">
        <f t="shared" si="9"/>
        <v>1.0844951280347708</v>
      </c>
      <c r="K523" s="145"/>
      <c r="L523"/>
    </row>
    <row r="524" spans="1:12" x14ac:dyDescent="0.3">
      <c r="A524" s="149">
        <f>'Scenario calculation'!J986</f>
        <v>0.26912482965037854</v>
      </c>
      <c r="B524" s="47">
        <f>A524-'Summary Output'!$B$24</f>
        <v>0.16178300463471768</v>
      </c>
      <c r="C524"/>
      <c r="I524" s="101">
        <f>'Scenario calculation'!D986</f>
        <v>2.7269538880421327</v>
      </c>
      <c r="J524" s="101">
        <f t="shared" si="9"/>
        <v>1.2269538880421327</v>
      </c>
      <c r="K524" s="145"/>
      <c r="L524"/>
    </row>
    <row r="525" spans="1:12" x14ac:dyDescent="0.3">
      <c r="A525" s="149">
        <f>'Scenario calculation'!J987</f>
        <v>0.12560998292624626</v>
      </c>
      <c r="B525" s="47">
        <f>A525-'Summary Output'!$B$24</f>
        <v>1.8268157910585378E-2</v>
      </c>
      <c r="C525"/>
      <c r="I525" s="101">
        <f>'Scenario calculation'!D987</f>
        <v>2.8517647278530838</v>
      </c>
      <c r="J525" s="101">
        <f t="shared" si="9"/>
        <v>1.3517647278530838</v>
      </c>
      <c r="K525" s="145"/>
      <c r="L525"/>
    </row>
    <row r="526" spans="1:12" x14ac:dyDescent="0.3">
      <c r="A526" s="149">
        <f>'Scenario calculation'!J988</f>
        <v>0.21859673776206434</v>
      </c>
      <c r="B526" s="47">
        <f>A526-'Summary Output'!$B$24</f>
        <v>0.11125491274640346</v>
      </c>
      <c r="C526"/>
      <c r="I526" s="101">
        <f>'Scenario calculation'!D988</f>
        <v>2.8958127745055604</v>
      </c>
      <c r="J526" s="101">
        <f t="shared" si="9"/>
        <v>1.3958127745055604</v>
      </c>
      <c r="K526" s="145"/>
      <c r="L526"/>
    </row>
    <row r="527" spans="1:12" x14ac:dyDescent="0.3">
      <c r="A527" s="149">
        <f>'Scenario calculation'!J989</f>
        <v>0.35851621000192457</v>
      </c>
      <c r="B527" s="47">
        <f>A527-'Summary Output'!$B$24</f>
        <v>0.25117438498626371</v>
      </c>
      <c r="C527"/>
      <c r="I527" s="101">
        <f>'Scenario calculation'!D989</f>
        <v>2.4721453192538578</v>
      </c>
      <c r="J527" s="101">
        <f t="shared" si="9"/>
        <v>0.97214531925385783</v>
      </c>
      <c r="K527" s="145"/>
      <c r="L527"/>
    </row>
    <row r="528" spans="1:12" x14ac:dyDescent="0.3">
      <c r="A528" s="149">
        <f>'Scenario calculation'!J990</f>
        <v>0.29179348637909186</v>
      </c>
      <c r="B528" s="47">
        <f>A528-'Summary Output'!$B$24</f>
        <v>0.184451661363431</v>
      </c>
      <c r="C528"/>
      <c r="I528" s="101">
        <f>'Scenario calculation'!D990</f>
        <v>2.6349803292142226</v>
      </c>
      <c r="J528" s="101">
        <f t="shared" ref="J528:J591" si="10">I528-1.5</f>
        <v>1.1349803292142226</v>
      </c>
      <c r="K528" s="145"/>
      <c r="L528"/>
    </row>
    <row r="529" spans="1:12" x14ac:dyDescent="0.3">
      <c r="A529" s="149">
        <f>'Scenario calculation'!J991</f>
        <v>0.26872427902004081</v>
      </c>
      <c r="B529" s="47">
        <f>A529-'Summary Output'!$B$24</f>
        <v>0.16138245400437995</v>
      </c>
      <c r="C529"/>
      <c r="I529" s="101">
        <f>'Scenario calculation'!D991</f>
        <v>2.7234634224505148</v>
      </c>
      <c r="J529" s="101">
        <f t="shared" si="10"/>
        <v>1.2234634224505148</v>
      </c>
      <c r="K529" s="145"/>
      <c r="L529"/>
    </row>
    <row r="530" spans="1:12" x14ac:dyDescent="0.3">
      <c r="A530" s="149">
        <f>'Scenario calculation'!J992</f>
        <v>0.24972240492417774</v>
      </c>
      <c r="B530" s="47">
        <f>A530-'Summary Output'!$B$24</f>
        <v>0.14238057990851688</v>
      </c>
      <c r="C530"/>
      <c r="I530" s="101">
        <f>'Scenario calculation'!D992</f>
        <v>3.4374703775620246</v>
      </c>
      <c r="J530" s="101">
        <f t="shared" si="10"/>
        <v>1.9374703775620246</v>
      </c>
      <c r="K530" s="145"/>
      <c r="L530"/>
    </row>
    <row r="531" spans="1:12" x14ac:dyDescent="0.3">
      <c r="A531" s="149">
        <f>'Scenario calculation'!J993</f>
        <v>0.13114826489119258</v>
      </c>
      <c r="B531" s="47">
        <f>A531-'Summary Output'!$B$24</f>
        <v>2.3806439875531701E-2</v>
      </c>
      <c r="C531"/>
      <c r="I531" s="101">
        <f>'Scenario calculation'!D993</f>
        <v>2.9920633829699388</v>
      </c>
      <c r="J531" s="101">
        <f t="shared" si="10"/>
        <v>1.4920633829699388</v>
      </c>
      <c r="K531" s="145"/>
      <c r="L531"/>
    </row>
    <row r="532" spans="1:12" x14ac:dyDescent="0.3">
      <c r="A532" s="149">
        <f>'Scenario calculation'!J994</f>
        <v>0.20877715723287471</v>
      </c>
      <c r="B532" s="47">
        <f>A532-'Summary Output'!$B$24</f>
        <v>0.10143533221721383</v>
      </c>
      <c r="C532"/>
      <c r="I532" s="101">
        <f>'Scenario calculation'!D994</f>
        <v>2.5789586740635455</v>
      </c>
      <c r="J532" s="101">
        <f t="shared" si="10"/>
        <v>1.0789586740635455</v>
      </c>
      <c r="K532" s="145"/>
      <c r="L532"/>
    </row>
    <row r="533" spans="1:12" x14ac:dyDescent="0.3">
      <c r="A533" s="149">
        <f>'Scenario calculation'!J995</f>
        <v>0.27115304558882114</v>
      </c>
      <c r="B533" s="47">
        <f>A533-'Summary Output'!$B$24</f>
        <v>0.16381122057316028</v>
      </c>
      <c r="C533"/>
      <c r="I533" s="101">
        <f>'Scenario calculation'!D995</f>
        <v>2.7296899730432815</v>
      </c>
      <c r="J533" s="101">
        <f t="shared" si="10"/>
        <v>1.2296899730432815</v>
      </c>
      <c r="K533" s="145"/>
      <c r="L533"/>
    </row>
    <row r="534" spans="1:12" x14ac:dyDescent="0.3">
      <c r="A534" s="149">
        <f>'Scenario calculation'!J996</f>
        <v>9.3767961980603776E-2</v>
      </c>
      <c r="B534" s="47">
        <f>A534-'Summary Output'!$B$24</f>
        <v>-1.3573863035057102E-2</v>
      </c>
      <c r="C534"/>
      <c r="I534" s="101">
        <f>'Scenario calculation'!D996</f>
        <v>2.5868618522775289</v>
      </c>
      <c r="J534" s="101">
        <f t="shared" si="10"/>
        <v>1.0868618522775289</v>
      </c>
      <c r="K534" s="145"/>
      <c r="L534"/>
    </row>
    <row r="535" spans="1:12" x14ac:dyDescent="0.3">
      <c r="A535" s="149">
        <f>'Scenario calculation'!J997</f>
        <v>0.23085041614113821</v>
      </c>
      <c r="B535" s="47">
        <f>A535-'Summary Output'!$B$24</f>
        <v>0.12350859112547734</v>
      </c>
      <c r="C535"/>
      <c r="I535" s="101">
        <f>'Scenario calculation'!D997</f>
        <v>1.9476935771566861</v>
      </c>
      <c r="J535" s="101">
        <f t="shared" si="10"/>
        <v>0.44769357715668612</v>
      </c>
      <c r="K535" s="145"/>
      <c r="L535"/>
    </row>
    <row r="536" spans="1:12" x14ac:dyDescent="0.3">
      <c r="A536" s="149">
        <f>'Scenario calculation'!J998</f>
        <v>0.25150707965356922</v>
      </c>
      <c r="B536" s="47">
        <f>A536-'Summary Output'!$B$24</f>
        <v>0.14416525463790836</v>
      </c>
      <c r="C536"/>
      <c r="I536" s="101">
        <f>'Scenario calculation'!D998</f>
        <v>2.477897220255231</v>
      </c>
      <c r="J536" s="101">
        <f t="shared" si="10"/>
        <v>0.97789722025523096</v>
      </c>
      <c r="K536" s="145"/>
      <c r="L536"/>
    </row>
    <row r="537" spans="1:12" x14ac:dyDescent="0.3">
      <c r="A537" s="149">
        <f>'Scenario calculation'!J999</f>
        <v>0.15427082819980953</v>
      </c>
      <c r="B537" s="47">
        <f>A537-'Summary Output'!$B$24</f>
        <v>4.6929003184148652E-2</v>
      </c>
      <c r="C537"/>
      <c r="I537" s="101">
        <f>'Scenario calculation'!D999</f>
        <v>2.3765816234392769</v>
      </c>
      <c r="J537" s="101">
        <f t="shared" si="10"/>
        <v>0.87658162343927692</v>
      </c>
      <c r="K537" s="145"/>
      <c r="L537"/>
    </row>
    <row r="538" spans="1:12" x14ac:dyDescent="0.3">
      <c r="A538" s="149">
        <f>'Scenario calculation'!J1000</f>
        <v>0.25269418378230468</v>
      </c>
      <c r="B538" s="47">
        <f>A538-'Summary Output'!$B$24</f>
        <v>0.14535235876664382</v>
      </c>
      <c r="C538"/>
      <c r="I538" s="101">
        <f>'Scenario calculation'!D1000</f>
        <v>2.0877106411106894</v>
      </c>
      <c r="J538" s="101">
        <f t="shared" si="10"/>
        <v>0.58771064111068938</v>
      </c>
      <c r="K538" s="145"/>
      <c r="L538"/>
    </row>
    <row r="539" spans="1:12" x14ac:dyDescent="0.3">
      <c r="A539" s="149">
        <f>'Scenario calculation'!J1001</f>
        <v>0.25392428259395317</v>
      </c>
      <c r="B539" s="47">
        <f>A539-'Summary Output'!$B$24</f>
        <v>0.1465824575782923</v>
      </c>
      <c r="C539"/>
      <c r="I539" s="101">
        <f>'Scenario calculation'!D1001</f>
        <v>2.9169338922194807</v>
      </c>
      <c r="J539" s="101">
        <f t="shared" si="10"/>
        <v>1.4169338922194807</v>
      </c>
      <c r="K539" s="145"/>
      <c r="L539"/>
    </row>
    <row r="540" spans="1:12" x14ac:dyDescent="0.3">
      <c r="A540" s="149">
        <f>'Scenario calculation'!J1002</f>
        <v>0.18024188449339906</v>
      </c>
      <c r="B540" s="47">
        <f>A540-'Summary Output'!$B$24</f>
        <v>7.2900059477738186E-2</v>
      </c>
      <c r="C540"/>
      <c r="I540" s="101">
        <f>'Scenario calculation'!D1002</f>
        <v>2.4826307727035135</v>
      </c>
      <c r="J540" s="101">
        <f t="shared" si="10"/>
        <v>0.98263077270351351</v>
      </c>
      <c r="K540" s="145"/>
      <c r="L540"/>
    </row>
    <row r="541" spans="1:12" x14ac:dyDescent="0.3">
      <c r="A541" s="149">
        <f>'Scenario calculation'!J1003</f>
        <v>0.27350733567521512</v>
      </c>
      <c r="B541" s="47">
        <f>A541-'Summary Output'!$B$24</f>
        <v>0.16616551065955426</v>
      </c>
      <c r="C541"/>
      <c r="I541" s="101">
        <f>'Scenario calculation'!D1003</f>
        <v>3.153529543026008</v>
      </c>
      <c r="J541" s="101">
        <f t="shared" si="10"/>
        <v>1.653529543026008</v>
      </c>
      <c r="K541" s="145"/>
      <c r="L541"/>
    </row>
    <row r="542" spans="1:12" x14ac:dyDescent="0.3">
      <c r="A542" s="149">
        <f>'Scenario calculation'!J1004</f>
        <v>0.12037314381151365</v>
      </c>
      <c r="B542" s="47">
        <f>A542-'Summary Output'!$B$24</f>
        <v>1.3031318795852773E-2</v>
      </c>
      <c r="C542"/>
      <c r="I542" s="101">
        <f>'Scenario calculation'!D1004</f>
        <v>2.0904091231043034</v>
      </c>
      <c r="J542" s="101">
        <f t="shared" si="10"/>
        <v>0.59040912310430338</v>
      </c>
      <c r="K542" s="145"/>
      <c r="L542"/>
    </row>
    <row r="543" spans="1:12" x14ac:dyDescent="0.3">
      <c r="A543" s="149">
        <f>'Scenario calculation'!J1005</f>
        <v>0.33647088679448323</v>
      </c>
      <c r="B543" s="47">
        <f>A543-'Summary Output'!$B$24</f>
        <v>0.22912906177882236</v>
      </c>
      <c r="C543"/>
      <c r="I543" s="101">
        <f>'Scenario calculation'!D1005</f>
        <v>2.7463715212163171</v>
      </c>
      <c r="J543" s="101">
        <f t="shared" si="10"/>
        <v>1.2463715212163171</v>
      </c>
      <c r="K543" s="145"/>
      <c r="L543"/>
    </row>
    <row r="544" spans="1:12" x14ac:dyDescent="0.3">
      <c r="A544" s="149">
        <f>'Scenario calculation'!J1006</f>
        <v>0.27515061561958776</v>
      </c>
      <c r="B544" s="47">
        <f>A544-'Summary Output'!$B$24</f>
        <v>0.16780879060392689</v>
      </c>
      <c r="C544"/>
      <c r="I544" s="101">
        <f>'Scenario calculation'!D1006</f>
        <v>3.328400465441439</v>
      </c>
      <c r="J544" s="101">
        <f t="shared" si="10"/>
        <v>1.828400465441439</v>
      </c>
      <c r="K544" s="145"/>
      <c r="L544"/>
    </row>
    <row r="545" spans="1:12" x14ac:dyDescent="0.3">
      <c r="A545" s="149">
        <f>'Scenario calculation'!J1007</f>
        <v>0.24892663697151107</v>
      </c>
      <c r="B545" s="47">
        <f>A545-'Summary Output'!$B$24</f>
        <v>0.14158481195585021</v>
      </c>
      <c r="C545"/>
      <c r="I545" s="101">
        <f>'Scenario calculation'!D1007</f>
        <v>2.1775830544112793</v>
      </c>
      <c r="J545" s="101">
        <f t="shared" si="10"/>
        <v>0.67758305441127931</v>
      </c>
      <c r="K545" s="145"/>
      <c r="L545"/>
    </row>
    <row r="546" spans="1:12" x14ac:dyDescent="0.3">
      <c r="A546" s="149">
        <f>'Scenario calculation'!J1008</f>
        <v>0.20591606643653559</v>
      </c>
      <c r="B546" s="47">
        <f>A546-'Summary Output'!$B$24</f>
        <v>9.8574241420874717E-2</v>
      </c>
      <c r="C546"/>
      <c r="I546" s="101">
        <f>'Scenario calculation'!D1008</f>
        <v>1.6848377358760271</v>
      </c>
      <c r="J546" s="101">
        <f t="shared" si="10"/>
        <v>0.18483773587602714</v>
      </c>
      <c r="K546" s="145"/>
      <c r="L546"/>
    </row>
    <row r="547" spans="1:12" x14ac:dyDescent="0.3">
      <c r="A547" s="149">
        <f>'Scenario calculation'!J1009</f>
        <v>0.42622492018867275</v>
      </c>
      <c r="B547" s="47">
        <f>A547-'Summary Output'!$B$24</f>
        <v>0.31888309517301189</v>
      </c>
      <c r="C547"/>
      <c r="I547" s="101">
        <f>'Scenario calculation'!D1009</f>
        <v>2.461365964844064</v>
      </c>
      <c r="J547" s="101">
        <f t="shared" si="10"/>
        <v>0.961365964844064</v>
      </c>
      <c r="K547" s="145"/>
      <c r="L547"/>
    </row>
    <row r="548" spans="1:12" x14ac:dyDescent="0.3">
      <c r="A548" s="149">
        <f>'Scenario calculation'!J1010</f>
        <v>0.31157208953458704</v>
      </c>
      <c r="B548" s="47">
        <f>A548-'Summary Output'!$B$24</f>
        <v>0.20423026451892617</v>
      </c>
      <c r="C548"/>
      <c r="I548" s="101">
        <f>'Scenario calculation'!D1010</f>
        <v>2.5750359332538775</v>
      </c>
      <c r="J548" s="101">
        <f t="shared" si="10"/>
        <v>1.0750359332538775</v>
      </c>
      <c r="K548" s="145"/>
      <c r="L548"/>
    </row>
    <row r="549" spans="1:12" x14ac:dyDescent="0.3">
      <c r="A549" s="149">
        <f>'Scenario calculation'!J1011</f>
        <v>0.26479353793014559</v>
      </c>
      <c r="B549" s="47">
        <f>A549-'Summary Output'!$B$24</f>
        <v>0.15745171291448473</v>
      </c>
      <c r="C549"/>
      <c r="I549" s="101">
        <f>'Scenario calculation'!D1011</f>
        <v>2.2612792371053665</v>
      </c>
      <c r="J549" s="101">
        <f t="shared" si="10"/>
        <v>0.76127923710536649</v>
      </c>
      <c r="K549" s="145"/>
      <c r="L549"/>
    </row>
    <row r="550" spans="1:12" x14ac:dyDescent="0.3">
      <c r="A550" s="149">
        <f>'Scenario calculation'!J1012</f>
        <v>0.23103903035033313</v>
      </c>
      <c r="B550" s="47">
        <f>A550-'Summary Output'!$B$24</f>
        <v>0.12369720533467225</v>
      </c>
      <c r="C550"/>
      <c r="I550" s="101">
        <f>'Scenario calculation'!D1012</f>
        <v>2.3027112406128376</v>
      </c>
      <c r="J550" s="101">
        <f t="shared" si="10"/>
        <v>0.80271124061283761</v>
      </c>
      <c r="K550" s="145"/>
      <c r="L550"/>
    </row>
    <row r="551" spans="1:12" x14ac:dyDescent="0.3">
      <c r="A551" s="149">
        <f>'Scenario calculation'!J1013</f>
        <v>0.33148886200197158</v>
      </c>
      <c r="B551" s="47">
        <f>A551-'Summary Output'!$B$24</f>
        <v>0.22414703698631072</v>
      </c>
      <c r="C551"/>
      <c r="I551" s="101">
        <f>'Scenario calculation'!D1013</f>
        <v>2.0099612741086865</v>
      </c>
      <c r="J551" s="101">
        <f t="shared" si="10"/>
        <v>0.50996127410868652</v>
      </c>
      <c r="K551" s="145"/>
      <c r="L551"/>
    </row>
    <row r="552" spans="1:12" x14ac:dyDescent="0.3">
      <c r="A552" s="149">
        <f>'Scenario calculation'!J1014</f>
        <v>0.2868452942000177</v>
      </c>
      <c r="B552" s="47">
        <f>A552-'Summary Output'!$B$24</f>
        <v>0.17950346918435683</v>
      </c>
      <c r="C552"/>
      <c r="I552" s="101">
        <f>'Scenario calculation'!D1014</f>
        <v>2.1260192295611668</v>
      </c>
      <c r="J552" s="101">
        <f t="shared" si="10"/>
        <v>0.62601922956116685</v>
      </c>
      <c r="K552" s="145"/>
      <c r="L552"/>
    </row>
    <row r="553" spans="1:12" x14ac:dyDescent="0.3">
      <c r="A553" s="149">
        <f>'Scenario calculation'!J1015</f>
        <v>0.25741574261182021</v>
      </c>
      <c r="B553" s="47">
        <f>A553-'Summary Output'!$B$24</f>
        <v>0.15007391759615935</v>
      </c>
      <c r="C553"/>
      <c r="I553" s="101">
        <f>'Scenario calculation'!D1015</f>
        <v>3.2327610410442604</v>
      </c>
      <c r="J553" s="101">
        <f t="shared" si="10"/>
        <v>1.7327610410442604</v>
      </c>
      <c r="K553" s="145"/>
      <c r="L553"/>
    </row>
    <row r="554" spans="1:12" x14ac:dyDescent="0.3">
      <c r="A554" s="149">
        <f>'Scenario calculation'!J1016</f>
        <v>0.18875899940096597</v>
      </c>
      <c r="B554" s="47">
        <f>A554-'Summary Output'!$B$24</f>
        <v>8.1417174385305088E-2</v>
      </c>
      <c r="C554"/>
      <c r="I554" s="101">
        <f>'Scenario calculation'!D1016</f>
        <v>3.2579419392669613</v>
      </c>
      <c r="J554" s="101">
        <f t="shared" si="10"/>
        <v>1.7579419392669613</v>
      </c>
      <c r="K554" s="145"/>
      <c r="L554"/>
    </row>
    <row r="555" spans="1:12" x14ac:dyDescent="0.3">
      <c r="A555" s="149">
        <f>'Scenario calculation'!J1017</f>
        <v>0.26554831083967745</v>
      </c>
      <c r="B555" s="47">
        <f>A555-'Summary Output'!$B$24</f>
        <v>0.15820648582401658</v>
      </c>
      <c r="C555"/>
      <c r="I555" s="101">
        <f>'Scenario calculation'!D1017</f>
        <v>2.5901320021866736</v>
      </c>
      <c r="J555" s="101">
        <f t="shared" si="10"/>
        <v>1.0901320021866736</v>
      </c>
      <c r="K555" s="145"/>
      <c r="L555"/>
    </row>
    <row r="556" spans="1:12" x14ac:dyDescent="0.3">
      <c r="A556" s="149">
        <f>'Scenario calculation'!J1018</f>
        <v>5.7385559191597713E-2</v>
      </c>
      <c r="B556" s="47">
        <f>A556-'Summary Output'!$B$24</f>
        <v>-4.9956265824063165E-2</v>
      </c>
      <c r="C556"/>
      <c r="I556" s="101">
        <f>'Scenario calculation'!D1018</f>
        <v>3.324107067731398</v>
      </c>
      <c r="J556" s="101">
        <f t="shared" si="10"/>
        <v>1.824107067731398</v>
      </c>
      <c r="K556" s="145"/>
      <c r="L556"/>
    </row>
    <row r="557" spans="1:12" x14ac:dyDescent="0.3">
      <c r="A557" s="149">
        <f>'Scenario calculation'!J1019</f>
        <v>0.34569390001199318</v>
      </c>
      <c r="B557" s="47">
        <f>A557-'Summary Output'!$B$24</f>
        <v>0.23835207499633232</v>
      </c>
      <c r="C557"/>
      <c r="I557" s="101">
        <f>'Scenario calculation'!D1019</f>
        <v>2.2924308970169638</v>
      </c>
      <c r="J557" s="101">
        <f t="shared" si="10"/>
        <v>0.79243089701696379</v>
      </c>
      <c r="K557" s="145"/>
      <c r="L557"/>
    </row>
    <row r="558" spans="1:12" x14ac:dyDescent="0.3">
      <c r="A558" s="149">
        <f>'Scenario calculation'!J1020</f>
        <v>0.28445427415195268</v>
      </c>
      <c r="B558" s="47">
        <f>A558-'Summary Output'!$B$24</f>
        <v>0.17711244913629182</v>
      </c>
      <c r="C558"/>
      <c r="I558" s="101">
        <f>'Scenario calculation'!D1020</f>
        <v>3.0565082344806842</v>
      </c>
      <c r="J558" s="101">
        <f t="shared" si="10"/>
        <v>1.5565082344806842</v>
      </c>
      <c r="K558" s="145"/>
      <c r="L558"/>
    </row>
    <row r="559" spans="1:12" x14ac:dyDescent="0.3">
      <c r="A559" s="149">
        <f>'Scenario calculation'!J1021</f>
        <v>8.293052839205739E-2</v>
      </c>
      <c r="B559" s="47">
        <f>A559-'Summary Output'!$B$24</f>
        <v>-2.4411296623603487E-2</v>
      </c>
      <c r="C559"/>
      <c r="I559" s="101">
        <f>'Scenario calculation'!D1021</f>
        <v>2.3533073679955927</v>
      </c>
      <c r="J559" s="101">
        <f t="shared" si="10"/>
        <v>0.8533073679955927</v>
      </c>
      <c r="K559" s="145"/>
      <c r="L559"/>
    </row>
    <row r="560" spans="1:12" x14ac:dyDescent="0.3">
      <c r="A560" s="149">
        <f>'Scenario calculation'!J1022</f>
        <v>0.32947747165620478</v>
      </c>
      <c r="B560" s="47">
        <f>A560-'Summary Output'!$B$24</f>
        <v>0.22213564664054392</v>
      </c>
      <c r="C560"/>
      <c r="I560" s="101">
        <f>'Scenario calculation'!D1022</f>
        <v>2.3497034114587283</v>
      </c>
      <c r="J560" s="101">
        <f t="shared" si="10"/>
        <v>0.8497034114587283</v>
      </c>
      <c r="K560" s="145"/>
      <c r="L560"/>
    </row>
    <row r="561" spans="1:12" x14ac:dyDescent="0.3">
      <c r="A561" s="149">
        <f>'Scenario calculation'!J1023</f>
        <v>0.28444154070343153</v>
      </c>
      <c r="B561" s="47">
        <f>A561-'Summary Output'!$B$24</f>
        <v>0.17709971568777066</v>
      </c>
      <c r="C561"/>
      <c r="I561" s="101">
        <f>'Scenario calculation'!D1023</f>
        <v>2.8488826925223192</v>
      </c>
      <c r="J561" s="101">
        <f t="shared" si="10"/>
        <v>1.3488826925223192</v>
      </c>
      <c r="K561" s="145"/>
      <c r="L561"/>
    </row>
    <row r="562" spans="1:12" x14ac:dyDescent="0.3">
      <c r="A562" s="149">
        <f>'Scenario calculation'!J1024</f>
        <v>0.26571130756954231</v>
      </c>
      <c r="B562" s="47">
        <f>A562-'Summary Output'!$B$24</f>
        <v>0.15836948255388145</v>
      </c>
      <c r="C562"/>
      <c r="I562" s="101">
        <f>'Scenario calculation'!D1024</f>
        <v>1.7762735276530475</v>
      </c>
      <c r="J562" s="101">
        <f t="shared" si="10"/>
        <v>0.27627352765304747</v>
      </c>
      <c r="K562" s="145"/>
      <c r="L562"/>
    </row>
    <row r="563" spans="1:12" x14ac:dyDescent="0.3">
      <c r="A563" s="149">
        <f>'Scenario calculation'!J1025</f>
        <v>0.32200395938477544</v>
      </c>
      <c r="B563" s="47">
        <f>A563-'Summary Output'!$B$24</f>
        <v>0.21466213436911458</v>
      </c>
      <c r="C563"/>
      <c r="I563" s="101">
        <f>'Scenario calculation'!D1025</f>
        <v>2.1865564713543444</v>
      </c>
      <c r="J563" s="101">
        <f t="shared" si="10"/>
        <v>0.68655647135434439</v>
      </c>
      <c r="K563" s="145"/>
      <c r="L563"/>
    </row>
    <row r="564" spans="1:12" x14ac:dyDescent="0.3">
      <c r="A564" s="149">
        <f>'Scenario calculation'!J1026</f>
        <v>0.2793524284568758</v>
      </c>
      <c r="B564" s="47">
        <f>A564-'Summary Output'!$B$24</f>
        <v>0.17201060344121494</v>
      </c>
      <c r="C564"/>
      <c r="I564" s="101">
        <f>'Scenario calculation'!D1026</f>
        <v>1.6490168501656168</v>
      </c>
      <c r="J564" s="101">
        <f t="shared" si="10"/>
        <v>0.14901685016561683</v>
      </c>
      <c r="K564" s="145"/>
      <c r="L564"/>
    </row>
    <row r="565" spans="1:12" x14ac:dyDescent="0.3">
      <c r="A565" s="149">
        <f>'Scenario calculation'!J1027</f>
        <v>0.24459811086977745</v>
      </c>
      <c r="B565" s="47">
        <f>A565-'Summary Output'!$B$24</f>
        <v>0.13725628585411659</v>
      </c>
      <c r="C565"/>
      <c r="I565" s="101">
        <f>'Scenario calculation'!D1027</f>
        <v>2.1423700992953378</v>
      </c>
      <c r="J565" s="101">
        <f t="shared" si="10"/>
        <v>0.64237009929533784</v>
      </c>
      <c r="K565" s="145"/>
      <c r="L565"/>
    </row>
    <row r="566" spans="1:12" x14ac:dyDescent="0.3">
      <c r="A566" s="149">
        <f>'Scenario calculation'!J1028</f>
        <v>0.21143979109811406</v>
      </c>
      <c r="B566" s="47">
        <f>A566-'Summary Output'!$B$24</f>
        <v>0.10409796608245318</v>
      </c>
      <c r="C566"/>
      <c r="I566" s="101">
        <f>'Scenario calculation'!D1028</f>
        <v>3.183379530511548</v>
      </c>
      <c r="J566" s="101">
        <f t="shared" si="10"/>
        <v>1.683379530511548</v>
      </c>
      <c r="K566" s="145"/>
      <c r="L566"/>
    </row>
    <row r="567" spans="1:12" x14ac:dyDescent="0.3">
      <c r="A567" s="149">
        <f>'Scenario calculation'!J1029</f>
        <v>0.30942275065241742</v>
      </c>
      <c r="B567" s="47">
        <f>A567-'Summary Output'!$B$24</f>
        <v>0.20208092563675656</v>
      </c>
      <c r="C567"/>
      <c r="I567" s="101">
        <f>'Scenario calculation'!D1029</f>
        <v>2.6127414629775085</v>
      </c>
      <c r="J567" s="101">
        <f t="shared" si="10"/>
        <v>1.1127414629775085</v>
      </c>
      <c r="K567" s="145"/>
      <c r="L567"/>
    </row>
    <row r="568" spans="1:12" x14ac:dyDescent="0.3">
      <c r="A568" s="149">
        <f>'Scenario calculation'!J1030</f>
        <v>0.14400261241690226</v>
      </c>
      <c r="B568" s="47">
        <f>A568-'Summary Output'!$B$24</f>
        <v>3.6660787401241388E-2</v>
      </c>
      <c r="C568"/>
      <c r="I568" s="101">
        <f>'Scenario calculation'!D1030</f>
        <v>1.9354423069466626</v>
      </c>
      <c r="J568" s="101">
        <f t="shared" si="10"/>
        <v>0.43544230694666264</v>
      </c>
      <c r="K568" s="145"/>
      <c r="L568"/>
    </row>
    <row r="569" spans="1:12" x14ac:dyDescent="0.3">
      <c r="A569" s="149">
        <f>'Scenario calculation'!J1031</f>
        <v>0.18673872208916431</v>
      </c>
      <c r="B569" s="47">
        <f>A569-'Summary Output'!$B$24</f>
        <v>7.9396897073503434E-2</v>
      </c>
      <c r="C569"/>
      <c r="I569" s="101">
        <f>'Scenario calculation'!D1031</f>
        <v>2.0767810427356364</v>
      </c>
      <c r="J569" s="101">
        <f t="shared" si="10"/>
        <v>0.57678104273563635</v>
      </c>
      <c r="K569" s="145"/>
      <c r="L569"/>
    </row>
    <row r="570" spans="1:12" x14ac:dyDescent="0.3">
      <c r="A570" s="149">
        <f>'Scenario calculation'!J1032</f>
        <v>0.23067066222683175</v>
      </c>
      <c r="B570" s="47">
        <f>A570-'Summary Output'!$B$24</f>
        <v>0.12332883721117087</v>
      </c>
      <c r="C570"/>
      <c r="I570" s="101">
        <f>'Scenario calculation'!D1032</f>
        <v>2.3025039865274364</v>
      </c>
      <c r="J570" s="101">
        <f t="shared" si="10"/>
        <v>0.80250398652743637</v>
      </c>
      <c r="K570" s="145"/>
      <c r="L570"/>
    </row>
    <row r="571" spans="1:12" x14ac:dyDescent="0.3">
      <c r="A571" s="149">
        <f>'Scenario calculation'!J1033</f>
        <v>0.23750269250024392</v>
      </c>
      <c r="B571" s="47">
        <f>A571-'Summary Output'!$B$24</f>
        <v>0.13016086748458305</v>
      </c>
      <c r="C571"/>
      <c r="I571" s="101">
        <f>'Scenario calculation'!D1033</f>
        <v>2.6142701376401538</v>
      </c>
      <c r="J571" s="101">
        <f t="shared" si="10"/>
        <v>1.1142701376401538</v>
      </c>
      <c r="K571" s="145"/>
      <c r="L571"/>
    </row>
    <row r="572" spans="1:12" x14ac:dyDescent="0.3">
      <c r="A572" s="149">
        <f>'Scenario calculation'!J1034</f>
        <v>0.33770632350253038</v>
      </c>
      <c r="B572" s="47">
        <f>A572-'Summary Output'!$B$24</f>
        <v>0.23036449848686952</v>
      </c>
      <c r="C572"/>
      <c r="I572" s="101">
        <f>'Scenario calculation'!D1034</f>
        <v>2.2500437934015638</v>
      </c>
      <c r="J572" s="101">
        <f t="shared" si="10"/>
        <v>0.7500437934015638</v>
      </c>
      <c r="K572" s="145"/>
      <c r="L572"/>
    </row>
    <row r="573" spans="1:12" x14ac:dyDescent="0.3">
      <c r="A573" s="149">
        <f>'Scenario calculation'!J1035</f>
        <v>0.18713104882044429</v>
      </c>
      <c r="B573" s="47">
        <f>A573-'Summary Output'!$B$24</f>
        <v>7.9789223804783413E-2</v>
      </c>
      <c r="C573"/>
      <c r="I573" s="101">
        <f>'Scenario calculation'!D1035</f>
        <v>2.6117898390950174</v>
      </c>
      <c r="J573" s="101">
        <f t="shared" si="10"/>
        <v>1.1117898390950174</v>
      </c>
      <c r="K573" s="145"/>
      <c r="L573"/>
    </row>
    <row r="574" spans="1:12" x14ac:dyDescent="0.3">
      <c r="A574" s="149">
        <f>'Scenario calculation'!J1036</f>
        <v>0.15021933121166664</v>
      </c>
      <c r="B574" s="47">
        <f>A574-'Summary Output'!$B$24</f>
        <v>4.2877506196005763E-2</v>
      </c>
      <c r="C574"/>
      <c r="I574" s="101">
        <f>'Scenario calculation'!D1036</f>
        <v>2.5365903470849096</v>
      </c>
      <c r="J574" s="101">
        <f t="shared" si="10"/>
        <v>1.0365903470849096</v>
      </c>
      <c r="K574" s="145"/>
      <c r="L574"/>
    </row>
    <row r="575" spans="1:12" x14ac:dyDescent="0.3">
      <c r="A575" s="149">
        <f>'Scenario calculation'!J1037</f>
        <v>0.19793264656655496</v>
      </c>
      <c r="B575" s="47">
        <f>A575-'Summary Output'!$B$24</f>
        <v>9.0590821550894082E-2</v>
      </c>
      <c r="C575"/>
      <c r="I575" s="101">
        <f>'Scenario calculation'!D1037</f>
        <v>3.2192598149198757</v>
      </c>
      <c r="J575" s="101">
        <f t="shared" si="10"/>
        <v>1.7192598149198757</v>
      </c>
      <c r="K575" s="145"/>
      <c r="L575"/>
    </row>
    <row r="576" spans="1:12" x14ac:dyDescent="0.3">
      <c r="A576" s="149">
        <f>'Scenario calculation'!J1038</f>
        <v>0.26508539624681049</v>
      </c>
      <c r="B576" s="47">
        <f>A576-'Summary Output'!$B$24</f>
        <v>0.15774357123114963</v>
      </c>
      <c r="C576"/>
      <c r="I576" s="101">
        <f>'Scenario calculation'!D1038</f>
        <v>2.1717692506178108</v>
      </c>
      <c r="J576" s="101">
        <f t="shared" si="10"/>
        <v>0.67176925061781079</v>
      </c>
      <c r="K576" s="145"/>
      <c r="L576"/>
    </row>
    <row r="577" spans="1:12" x14ac:dyDescent="0.3">
      <c r="A577" s="149">
        <f>'Scenario calculation'!J1039</f>
        <v>0.28281139124948207</v>
      </c>
      <c r="B577" s="47">
        <f>A577-'Summary Output'!$B$24</f>
        <v>0.17546956623382121</v>
      </c>
      <c r="C577"/>
      <c r="I577" s="101">
        <f>'Scenario calculation'!D1039</f>
        <v>1.5558659889375142</v>
      </c>
      <c r="J577" s="101">
        <f t="shared" si="10"/>
        <v>5.5865988937514155E-2</v>
      </c>
      <c r="K577" s="145"/>
      <c r="L577"/>
    </row>
    <row r="578" spans="1:12" x14ac:dyDescent="0.3">
      <c r="A578" s="149">
        <f>'Scenario calculation'!J1040</f>
        <v>0.27217507275952002</v>
      </c>
      <c r="B578" s="47">
        <f>A578-'Summary Output'!$B$24</f>
        <v>0.16483324774385916</v>
      </c>
      <c r="C578"/>
      <c r="I578" s="101">
        <f>'Scenario calculation'!D1040</f>
        <v>2.4656123149662186</v>
      </c>
      <c r="J578" s="101">
        <f t="shared" si="10"/>
        <v>0.96561231496621858</v>
      </c>
      <c r="K578" s="145"/>
      <c r="L578"/>
    </row>
    <row r="579" spans="1:12" x14ac:dyDescent="0.3">
      <c r="A579" s="149">
        <f>'Scenario calculation'!J1041</f>
        <v>0.29314505643682875</v>
      </c>
      <c r="B579" s="47">
        <f>A579-'Summary Output'!$B$24</f>
        <v>0.18580323142116789</v>
      </c>
      <c r="C579"/>
      <c r="I579" s="101">
        <f>'Scenario calculation'!D1041</f>
        <v>2.6150902022566567</v>
      </c>
      <c r="J579" s="101">
        <f t="shared" si="10"/>
        <v>1.1150902022566567</v>
      </c>
      <c r="K579" s="145"/>
      <c r="L579"/>
    </row>
    <row r="580" spans="1:12" x14ac:dyDescent="0.3">
      <c r="A580" s="149">
        <f>'Scenario calculation'!J1042</f>
        <v>0.25126267997725193</v>
      </c>
      <c r="B580" s="47">
        <f>A580-'Summary Output'!$B$24</f>
        <v>0.14392085496159107</v>
      </c>
      <c r="C580"/>
      <c r="I580" s="101">
        <f>'Scenario calculation'!D1042</f>
        <v>2.1835201132659656</v>
      </c>
      <c r="J580" s="101">
        <f t="shared" si="10"/>
        <v>0.68352011326596562</v>
      </c>
      <c r="K580" s="145"/>
      <c r="L580"/>
    </row>
    <row r="581" spans="1:12" x14ac:dyDescent="0.3">
      <c r="A581" s="149">
        <f>'Scenario calculation'!J1043</f>
        <v>0.22378561758298265</v>
      </c>
      <c r="B581" s="47">
        <f>A581-'Summary Output'!$B$24</f>
        <v>0.11644379256732178</v>
      </c>
      <c r="C581"/>
      <c r="I581" s="101">
        <f>'Scenario calculation'!D1043</f>
        <v>1.5321768993346727</v>
      </c>
      <c r="J581" s="101">
        <f t="shared" si="10"/>
        <v>3.2176899334672715E-2</v>
      </c>
      <c r="K581" s="145"/>
      <c r="L581"/>
    </row>
    <row r="582" spans="1:12" x14ac:dyDescent="0.3">
      <c r="A582" s="149">
        <f>'Scenario calculation'!J1044</f>
        <v>0.24240933240655127</v>
      </c>
      <c r="B582" s="47">
        <f>A582-'Summary Output'!$B$24</f>
        <v>0.13506750739089041</v>
      </c>
      <c r="C582"/>
      <c r="I582" s="101">
        <f>'Scenario calculation'!D1044</f>
        <v>2.4767566734727771</v>
      </c>
      <c r="J582" s="101">
        <f t="shared" si="10"/>
        <v>0.97675667347277706</v>
      </c>
      <c r="K582" s="145"/>
      <c r="L582"/>
    </row>
    <row r="583" spans="1:12" x14ac:dyDescent="0.3">
      <c r="A583" s="149">
        <f>'Scenario calculation'!J1045</f>
        <v>0.12287113897631619</v>
      </c>
      <c r="B583" s="47">
        <f>A583-'Summary Output'!$B$24</f>
        <v>1.5529313960655308E-2</v>
      </c>
      <c r="C583"/>
      <c r="I583" s="101">
        <f>'Scenario calculation'!D1045</f>
        <v>2.8213031573950347</v>
      </c>
      <c r="J583" s="101">
        <f t="shared" si="10"/>
        <v>1.3213031573950347</v>
      </c>
      <c r="K583" s="145"/>
      <c r="L583"/>
    </row>
    <row r="584" spans="1:12" x14ac:dyDescent="0.3">
      <c r="A584" s="149">
        <f>'Scenario calculation'!J1046</f>
        <v>0.26850013337399892</v>
      </c>
      <c r="B584" s="47">
        <f>A584-'Summary Output'!$B$24</f>
        <v>0.16115830835833805</v>
      </c>
      <c r="C584"/>
      <c r="I584" s="101">
        <f>'Scenario calculation'!D1046</f>
        <v>2.8813988822342749</v>
      </c>
      <c r="J584" s="101">
        <f t="shared" si="10"/>
        <v>1.3813988822342749</v>
      </c>
      <c r="K584" s="145"/>
      <c r="L584"/>
    </row>
    <row r="585" spans="1:12" x14ac:dyDescent="0.3">
      <c r="A585" s="149">
        <f>'Scenario calculation'!J1047</f>
        <v>0.15244842588844021</v>
      </c>
      <c r="B585" s="47">
        <f>A585-'Summary Output'!$B$24</f>
        <v>4.5106600872779332E-2</v>
      </c>
      <c r="C585"/>
      <c r="I585" s="101">
        <f>'Scenario calculation'!D1047</f>
        <v>2.6036925704926999</v>
      </c>
      <c r="J585" s="101">
        <f t="shared" si="10"/>
        <v>1.1036925704926999</v>
      </c>
      <c r="K585" s="145"/>
      <c r="L585"/>
    </row>
    <row r="586" spans="1:12" x14ac:dyDescent="0.3">
      <c r="A586" s="149">
        <f>'Scenario calculation'!J1048</f>
        <v>0.250416194907225</v>
      </c>
      <c r="B586" s="47">
        <f>A586-'Summary Output'!$B$24</f>
        <v>0.14307436989156413</v>
      </c>
      <c r="C586"/>
      <c r="I586" s="101">
        <f>'Scenario calculation'!D1048</f>
        <v>2.4751400576554135</v>
      </c>
      <c r="J586" s="101">
        <f t="shared" si="10"/>
        <v>0.97514005765541345</v>
      </c>
      <c r="K586" s="145"/>
      <c r="L586"/>
    </row>
    <row r="587" spans="1:12" x14ac:dyDescent="0.3">
      <c r="A587" s="149">
        <f>'Scenario calculation'!J1049</f>
        <v>0.21095341561442371</v>
      </c>
      <c r="B587" s="47">
        <f>A587-'Summary Output'!$B$24</f>
        <v>0.10361159059876283</v>
      </c>
      <c r="C587"/>
      <c r="I587" s="101">
        <f>'Scenario calculation'!D1049</f>
        <v>2.1491505941155755</v>
      </c>
      <c r="J587" s="101">
        <f t="shared" si="10"/>
        <v>0.64915059411557552</v>
      </c>
      <c r="K587" s="145"/>
      <c r="L587"/>
    </row>
    <row r="588" spans="1:12" x14ac:dyDescent="0.3">
      <c r="A588" s="149">
        <f>'Scenario calculation'!J1050</f>
        <v>0.35731322316517744</v>
      </c>
      <c r="B588" s="47">
        <f>A588-'Summary Output'!$B$24</f>
        <v>0.24997139814951658</v>
      </c>
      <c r="C588"/>
      <c r="I588" s="101">
        <f>'Scenario calculation'!D1050</f>
        <v>2.3695070607020456</v>
      </c>
      <c r="J588" s="101">
        <f t="shared" si="10"/>
        <v>0.86950706070204564</v>
      </c>
      <c r="K588" s="145"/>
      <c r="L588"/>
    </row>
    <row r="589" spans="1:12" x14ac:dyDescent="0.3">
      <c r="A589" s="149">
        <f>'Scenario calculation'!J1051</f>
        <v>0.24604880744070856</v>
      </c>
      <c r="B589" s="47">
        <f>A589-'Summary Output'!$B$24</f>
        <v>0.1387069824250477</v>
      </c>
      <c r="C589"/>
      <c r="I589" s="101">
        <f>'Scenario calculation'!D1051</f>
        <v>2.1897851177317049</v>
      </c>
      <c r="J589" s="101">
        <f t="shared" si="10"/>
        <v>0.68978511773170492</v>
      </c>
      <c r="K589" s="145"/>
      <c r="L589"/>
    </row>
    <row r="590" spans="1:12" x14ac:dyDescent="0.3">
      <c r="A590" s="149">
        <f>'Scenario calculation'!J1052</f>
        <v>0.34346639352022046</v>
      </c>
      <c r="B590" s="47">
        <f>A590-'Summary Output'!$B$24</f>
        <v>0.2361245685045596</v>
      </c>
      <c r="C590"/>
      <c r="I590" s="101">
        <f>'Scenario calculation'!D1052</f>
        <v>3.079934005815478</v>
      </c>
      <c r="J590" s="101">
        <f t="shared" si="10"/>
        <v>1.579934005815478</v>
      </c>
      <c r="K590" s="145"/>
      <c r="L590"/>
    </row>
    <row r="591" spans="1:12" x14ac:dyDescent="0.3">
      <c r="A591" s="149">
        <f>'Scenario calculation'!J1053</f>
        <v>0.23160171289978249</v>
      </c>
      <c r="B591" s="47">
        <f>A591-'Summary Output'!$B$24</f>
        <v>0.12425988788412161</v>
      </c>
      <c r="C591"/>
      <c r="I591" s="101">
        <f>'Scenario calculation'!D1053</f>
        <v>3.4094784458193708</v>
      </c>
      <c r="J591" s="101">
        <f t="shared" si="10"/>
        <v>1.9094784458193708</v>
      </c>
      <c r="K591" s="145"/>
      <c r="L591"/>
    </row>
    <row r="592" spans="1:12" x14ac:dyDescent="0.3">
      <c r="A592" s="149">
        <f>'Scenario calculation'!J1054</f>
        <v>0.12436976009185674</v>
      </c>
      <c r="B592" s="47">
        <f>A592-'Summary Output'!$B$24</f>
        <v>1.7027935076195863E-2</v>
      </c>
      <c r="C592"/>
      <c r="I592" s="101">
        <f>'Scenario calculation'!D1054</f>
        <v>2.9869467241797589</v>
      </c>
      <c r="J592" s="101">
        <f t="shared" ref="J592:J655" si="11">I592-1.5</f>
        <v>1.4869467241797589</v>
      </c>
      <c r="K592" s="145"/>
      <c r="L592"/>
    </row>
    <row r="593" spans="1:12" x14ac:dyDescent="0.3">
      <c r="A593" s="149">
        <f>'Scenario calculation'!J1055</f>
        <v>0.33028728897833926</v>
      </c>
      <c r="B593" s="47">
        <f>A593-'Summary Output'!$B$24</f>
        <v>0.22294546396267839</v>
      </c>
      <c r="C593"/>
      <c r="I593" s="101">
        <f>'Scenario calculation'!D1055</f>
        <v>2.1495731013377735</v>
      </c>
      <c r="J593" s="101">
        <f t="shared" si="11"/>
        <v>0.64957310133777346</v>
      </c>
      <c r="K593" s="145"/>
      <c r="L593"/>
    </row>
    <row r="594" spans="1:12" x14ac:dyDescent="0.3">
      <c r="A594" s="149">
        <f>'Scenario calculation'!J1056</f>
        <v>0.30017203238378798</v>
      </c>
      <c r="B594" s="47">
        <f>A594-'Summary Output'!$B$24</f>
        <v>0.19283020736812712</v>
      </c>
      <c r="C594"/>
      <c r="I594" s="101">
        <f>'Scenario calculation'!D1056</f>
        <v>2.6072211853983016</v>
      </c>
      <c r="J594" s="101">
        <f t="shared" si="11"/>
        <v>1.1072211853983016</v>
      </c>
      <c r="K594" s="145"/>
      <c r="L594"/>
    </row>
    <row r="595" spans="1:12" x14ac:dyDescent="0.3">
      <c r="A595" s="149">
        <f>'Scenario calculation'!J1057</f>
        <v>0.19302284485859089</v>
      </c>
      <c r="B595" s="47">
        <f>A595-'Summary Output'!$B$24</f>
        <v>8.5681019842930015E-2</v>
      </c>
      <c r="C595"/>
      <c r="I595" s="101">
        <f>'Scenario calculation'!D1057</f>
        <v>2.2566955710638963</v>
      </c>
      <c r="J595" s="101">
        <f t="shared" si="11"/>
        <v>0.75669557106389629</v>
      </c>
      <c r="K595" s="145"/>
      <c r="L595"/>
    </row>
    <row r="596" spans="1:12" x14ac:dyDescent="0.3">
      <c r="A596" s="149">
        <f>'Scenario calculation'!J1058</f>
        <v>0.33375044869188475</v>
      </c>
      <c r="B596" s="47">
        <f>A596-'Summary Output'!$B$24</f>
        <v>0.22640862367622389</v>
      </c>
      <c r="C596"/>
      <c r="I596" s="101">
        <f>'Scenario calculation'!D1058</f>
        <v>2.9874433343342295</v>
      </c>
      <c r="J596" s="101">
        <f t="shared" si="11"/>
        <v>1.4874433343342295</v>
      </c>
      <c r="K596" s="145"/>
      <c r="L596"/>
    </row>
    <row r="597" spans="1:12" x14ac:dyDescent="0.3">
      <c r="A597" s="149">
        <f>'Scenario calculation'!J1059</f>
        <v>0.21232425722970216</v>
      </c>
      <c r="B597" s="47">
        <f>A597-'Summary Output'!$B$24</f>
        <v>0.10498243221404129</v>
      </c>
      <c r="C597"/>
      <c r="I597" s="101">
        <f>'Scenario calculation'!D1059</f>
        <v>1.8643591203532235</v>
      </c>
      <c r="J597" s="101">
        <f t="shared" si="11"/>
        <v>0.36435912035322349</v>
      </c>
      <c r="K597" s="145"/>
      <c r="L597"/>
    </row>
    <row r="598" spans="1:12" x14ac:dyDescent="0.3">
      <c r="A598" s="149">
        <f>'Scenario calculation'!J1060</f>
        <v>8.2949451397089202E-2</v>
      </c>
      <c r="B598" s="47">
        <f>A598-'Summary Output'!$B$24</f>
        <v>-2.4392373618571675E-2</v>
      </c>
      <c r="C598"/>
      <c r="I598" s="101">
        <f>'Scenario calculation'!D1060</f>
        <v>2.6598196237882665</v>
      </c>
      <c r="J598" s="101">
        <f t="shared" si="11"/>
        <v>1.1598196237882665</v>
      </c>
      <c r="K598" s="145"/>
      <c r="L598"/>
    </row>
    <row r="599" spans="1:12" x14ac:dyDescent="0.3">
      <c r="A599" s="149">
        <f>'Scenario calculation'!J1061</f>
        <v>0.32038095162497493</v>
      </c>
      <c r="B599" s="47">
        <f>A599-'Summary Output'!$B$24</f>
        <v>0.21303912660931407</v>
      </c>
      <c r="C599"/>
      <c r="I599" s="101">
        <f>'Scenario calculation'!D1061</f>
        <v>3.3634153932775517</v>
      </c>
      <c r="J599" s="101">
        <f t="shared" si="11"/>
        <v>1.8634153932775517</v>
      </c>
      <c r="K599" s="145"/>
      <c r="L599"/>
    </row>
    <row r="600" spans="1:12" x14ac:dyDescent="0.3">
      <c r="A600" s="149">
        <f>'Scenario calculation'!J1062</f>
        <v>0.32648922315796836</v>
      </c>
      <c r="B600" s="47">
        <f>A600-'Summary Output'!$B$24</f>
        <v>0.21914739814230749</v>
      </c>
      <c r="C600"/>
      <c r="I600" s="101">
        <f>'Scenario calculation'!D1062</f>
        <v>2.2510910872491765</v>
      </c>
      <c r="J600" s="101">
        <f t="shared" si="11"/>
        <v>0.7510910872491765</v>
      </c>
      <c r="K600" s="145"/>
      <c r="L600"/>
    </row>
    <row r="601" spans="1:12" x14ac:dyDescent="0.3">
      <c r="A601" s="149">
        <f>'Scenario calculation'!J1063</f>
        <v>0.18668161766932334</v>
      </c>
      <c r="B601" s="47">
        <f>A601-'Summary Output'!$B$24</f>
        <v>7.9339792653662464E-2</v>
      </c>
      <c r="C601"/>
      <c r="I601" s="101">
        <f>'Scenario calculation'!D1063</f>
        <v>2.0610928055279953</v>
      </c>
      <c r="J601" s="101">
        <f t="shared" si="11"/>
        <v>0.56109280552799534</v>
      </c>
      <c r="K601" s="145"/>
      <c r="L601"/>
    </row>
    <row r="602" spans="1:12" x14ac:dyDescent="0.3">
      <c r="A602" s="149">
        <f>'Scenario calculation'!J1064</f>
        <v>0.23208126981325194</v>
      </c>
      <c r="B602" s="47">
        <f>A602-'Summary Output'!$B$24</f>
        <v>0.12473944479759107</v>
      </c>
      <c r="C602"/>
      <c r="I602" s="101">
        <f>'Scenario calculation'!D1064</f>
        <v>2.4255621762641248</v>
      </c>
      <c r="J602" s="101">
        <f t="shared" si="11"/>
        <v>0.92556217626412485</v>
      </c>
      <c r="K602" s="145"/>
      <c r="L602"/>
    </row>
    <row r="603" spans="1:12" x14ac:dyDescent="0.3">
      <c r="A603" s="149">
        <f>'Scenario calculation'!J1065</f>
        <v>0.29455906849195768</v>
      </c>
      <c r="B603" s="47">
        <f>A603-'Summary Output'!$B$24</f>
        <v>0.18721724347629681</v>
      </c>
      <c r="C603"/>
      <c r="I603" s="101">
        <f>'Scenario calculation'!D1065</f>
        <v>2.6994381026002658</v>
      </c>
      <c r="J603" s="101">
        <f t="shared" si="11"/>
        <v>1.1994381026002658</v>
      </c>
      <c r="K603" s="145"/>
      <c r="L603"/>
    </row>
    <row r="604" spans="1:12" x14ac:dyDescent="0.3">
      <c r="A604" s="149">
        <f>'Scenario calculation'!J1066</f>
        <v>0.11797816993966981</v>
      </c>
      <c r="B604" s="47">
        <f>A604-'Summary Output'!$B$24</f>
        <v>1.0636344924008931E-2</v>
      </c>
      <c r="C604"/>
      <c r="I604" s="101">
        <f>'Scenario calculation'!D1066</f>
        <v>2.7119733563886284</v>
      </c>
      <c r="J604" s="101">
        <f t="shared" si="11"/>
        <v>1.2119733563886284</v>
      </c>
      <c r="K604" s="145"/>
      <c r="L604"/>
    </row>
    <row r="605" spans="1:12" x14ac:dyDescent="0.3">
      <c r="A605" s="149">
        <f>'Scenario calculation'!J1067</f>
        <v>0.26303415421848042</v>
      </c>
      <c r="B605" s="47">
        <f>A605-'Summary Output'!$B$24</f>
        <v>0.15569232920281956</v>
      </c>
      <c r="C605"/>
      <c r="I605" s="101">
        <f>'Scenario calculation'!D1067</f>
        <v>2.0525562693298394</v>
      </c>
      <c r="J605" s="101">
        <f t="shared" si="11"/>
        <v>0.55255626932983937</v>
      </c>
      <c r="K605" s="145"/>
      <c r="L605"/>
    </row>
    <row r="606" spans="1:12" x14ac:dyDescent="0.3">
      <c r="A606" s="149">
        <f>'Scenario calculation'!J1068</f>
        <v>0.2334891410456279</v>
      </c>
      <c r="B606" s="47">
        <f>A606-'Summary Output'!$B$24</f>
        <v>0.12614731602996704</v>
      </c>
      <c r="C606"/>
      <c r="I606" s="101">
        <f>'Scenario calculation'!D1068</f>
        <v>3.4327805716735833</v>
      </c>
      <c r="J606" s="101">
        <f t="shared" si="11"/>
        <v>1.9327805716735833</v>
      </c>
      <c r="K606" s="145"/>
      <c r="L606"/>
    </row>
    <row r="607" spans="1:12" x14ac:dyDescent="0.3">
      <c r="A607" s="149">
        <f>'Scenario calculation'!J1069</f>
        <v>0.13095065939098971</v>
      </c>
      <c r="B607" s="47">
        <f>A607-'Summary Output'!$B$24</f>
        <v>2.3608834375328833E-2</v>
      </c>
      <c r="C607"/>
      <c r="I607" s="101">
        <f>'Scenario calculation'!D1069</f>
        <v>2.2142199772879279</v>
      </c>
      <c r="J607" s="101">
        <f t="shared" si="11"/>
        <v>0.71421997728792785</v>
      </c>
      <c r="K607" s="145"/>
      <c r="L607"/>
    </row>
    <row r="608" spans="1:12" x14ac:dyDescent="0.3">
      <c r="A608" s="149">
        <f>'Scenario calculation'!J1070</f>
        <v>0.21821008561609201</v>
      </c>
      <c r="B608" s="47">
        <f>A608-'Summary Output'!$B$24</f>
        <v>0.11086826060043113</v>
      </c>
      <c r="C608"/>
      <c r="I608" s="101">
        <f>'Scenario calculation'!D1070</f>
        <v>2.2533746439546807</v>
      </c>
      <c r="J608" s="101">
        <f t="shared" si="11"/>
        <v>0.75337464395468068</v>
      </c>
      <c r="K608" s="145"/>
      <c r="L608"/>
    </row>
    <row r="609" spans="1:12" x14ac:dyDescent="0.3">
      <c r="A609" s="149">
        <f>'Scenario calculation'!J1071</f>
        <v>0.30904369199208981</v>
      </c>
      <c r="B609" s="47">
        <f>A609-'Summary Output'!$B$24</f>
        <v>0.20170186697642895</v>
      </c>
      <c r="C609"/>
      <c r="I609" s="101">
        <f>'Scenario calculation'!D1071</f>
        <v>3.1479891518010987</v>
      </c>
      <c r="J609" s="101">
        <f t="shared" si="11"/>
        <v>1.6479891518010987</v>
      </c>
      <c r="K609" s="145"/>
      <c r="L609"/>
    </row>
    <row r="610" spans="1:12" x14ac:dyDescent="0.3">
      <c r="A610" s="149">
        <f>'Scenario calculation'!J1072</f>
        <v>0.11144216775722815</v>
      </c>
      <c r="B610" s="47">
        <f>A610-'Summary Output'!$B$24</f>
        <v>4.1003427415672727E-3</v>
      </c>
      <c r="C610"/>
      <c r="I610" s="101">
        <f>'Scenario calculation'!D1072</f>
        <v>2.8576571206219605</v>
      </c>
      <c r="J610" s="101">
        <f t="shared" si="11"/>
        <v>1.3576571206219605</v>
      </c>
      <c r="K610" s="145"/>
      <c r="L610"/>
    </row>
    <row r="611" spans="1:12" x14ac:dyDescent="0.3">
      <c r="A611" s="149">
        <f>'Scenario calculation'!J1073</f>
        <v>0.3014336352036644</v>
      </c>
      <c r="B611" s="47">
        <f>A611-'Summary Output'!$B$24</f>
        <v>0.19409181018800353</v>
      </c>
      <c r="C611"/>
      <c r="I611" s="101">
        <f>'Scenario calculation'!D1073</f>
        <v>2.5937011479625816</v>
      </c>
      <c r="J611" s="101">
        <f t="shared" si="11"/>
        <v>1.0937011479625816</v>
      </c>
      <c r="K611" s="145"/>
      <c r="L611"/>
    </row>
    <row r="612" spans="1:12" x14ac:dyDescent="0.3">
      <c r="A612" s="149">
        <f>'Scenario calculation'!J1074</f>
        <v>0.26051381541215957</v>
      </c>
      <c r="B612" s="47">
        <f>A612-'Summary Output'!$B$24</f>
        <v>0.1531719903964987</v>
      </c>
      <c r="C612"/>
      <c r="I612" s="101">
        <f>'Scenario calculation'!D1074</f>
        <v>2.3027787120432537</v>
      </c>
      <c r="J612" s="101">
        <f t="shared" si="11"/>
        <v>0.80277871204325368</v>
      </c>
      <c r="K612" s="145"/>
      <c r="L612"/>
    </row>
    <row r="613" spans="1:12" x14ac:dyDescent="0.3">
      <c r="A613" s="149">
        <f>'Scenario calculation'!J1075</f>
        <v>0.11727807867299611</v>
      </c>
      <c r="B613" s="47">
        <f>A613-'Summary Output'!$B$24</f>
        <v>9.9362536573352339E-3</v>
      </c>
      <c r="C613"/>
      <c r="I613" s="101">
        <f>'Scenario calculation'!D1075</f>
        <v>2.2196690579018075</v>
      </c>
      <c r="J613" s="101">
        <f t="shared" si="11"/>
        <v>0.71966905790180746</v>
      </c>
      <c r="K613" s="145"/>
      <c r="L613"/>
    </row>
    <row r="614" spans="1:12" x14ac:dyDescent="0.3">
      <c r="A614" s="149">
        <f>'Scenario calculation'!J1076</f>
        <v>0.14853756942472107</v>
      </c>
      <c r="B614" s="47">
        <f>A614-'Summary Output'!$B$24</f>
        <v>4.1195744409060195E-2</v>
      </c>
      <c r="C614"/>
      <c r="I614" s="101">
        <f>'Scenario calculation'!D1076</f>
        <v>2.6583826706739204</v>
      </c>
      <c r="J614" s="101">
        <f t="shared" si="11"/>
        <v>1.1583826706739204</v>
      </c>
      <c r="K614" s="145"/>
      <c r="L614"/>
    </row>
    <row r="615" spans="1:12" x14ac:dyDescent="0.3">
      <c r="A615" s="149">
        <f>'Scenario calculation'!J1077</f>
        <v>0.33361072671497127</v>
      </c>
      <c r="B615" s="47">
        <f>A615-'Summary Output'!$B$24</f>
        <v>0.22626890169931041</v>
      </c>
      <c r="C615"/>
      <c r="I615" s="101">
        <f>'Scenario calculation'!D1077</f>
        <v>2.1724198549589828</v>
      </c>
      <c r="J615" s="101">
        <f t="shared" si="11"/>
        <v>0.67241985495898282</v>
      </c>
      <c r="K615" s="145"/>
      <c r="L615"/>
    </row>
    <row r="616" spans="1:12" x14ac:dyDescent="0.3">
      <c r="A616" s="149">
        <f>'Scenario calculation'!J1078</f>
        <v>0.32985398218655182</v>
      </c>
      <c r="B616" s="47">
        <f>A616-'Summary Output'!$B$24</f>
        <v>0.22251215717089096</v>
      </c>
      <c r="C616"/>
      <c r="I616" s="101">
        <f>'Scenario calculation'!D1078</f>
        <v>2.700483279692885</v>
      </c>
      <c r="J616" s="101">
        <f t="shared" si="11"/>
        <v>1.200483279692885</v>
      </c>
      <c r="K616" s="145"/>
      <c r="L616"/>
    </row>
    <row r="617" spans="1:12" x14ac:dyDescent="0.3">
      <c r="A617" s="149">
        <f>'Scenario calculation'!J1079</f>
        <v>0.23608740685813867</v>
      </c>
      <c r="B617" s="47">
        <f>A617-'Summary Output'!$B$24</f>
        <v>0.12874558184247781</v>
      </c>
      <c r="C617"/>
      <c r="I617" s="101">
        <f>'Scenario calculation'!D1079</f>
        <v>1.7802858106856587</v>
      </c>
      <c r="J617" s="101">
        <f t="shared" si="11"/>
        <v>0.28028581068565872</v>
      </c>
      <c r="K617" s="145"/>
      <c r="L617"/>
    </row>
    <row r="618" spans="1:12" x14ac:dyDescent="0.3">
      <c r="A618" s="149">
        <f>'Scenario calculation'!J1080</f>
        <v>0.22709140624276714</v>
      </c>
      <c r="B618" s="47">
        <f>A618-'Summary Output'!$B$24</f>
        <v>0.11974958122710626</v>
      </c>
      <c r="C618"/>
      <c r="I618" s="101">
        <f>'Scenario calculation'!D1080</f>
        <v>2.9893354687648848</v>
      </c>
      <c r="J618" s="101">
        <f t="shared" si="11"/>
        <v>1.4893354687648848</v>
      </c>
      <c r="K618" s="145"/>
      <c r="L618"/>
    </row>
    <row r="619" spans="1:12" x14ac:dyDescent="0.3">
      <c r="A619" s="149">
        <f>'Scenario calculation'!J1081</f>
        <v>0.30515859169740556</v>
      </c>
      <c r="B619" s="47">
        <f>A619-'Summary Output'!$B$24</f>
        <v>0.19781676668174469</v>
      </c>
      <c r="C619"/>
      <c r="I619" s="101">
        <f>'Scenario calculation'!D1081</f>
        <v>2.9056364295135508</v>
      </c>
      <c r="J619" s="101">
        <f t="shared" si="11"/>
        <v>1.4056364295135508</v>
      </c>
      <c r="K619" s="145"/>
      <c r="L619"/>
    </row>
    <row r="620" spans="1:12" x14ac:dyDescent="0.3">
      <c r="A620" s="149">
        <f>'Scenario calculation'!J1082</f>
        <v>0.28467776206030515</v>
      </c>
      <c r="B620" s="47">
        <f>A620-'Summary Output'!$B$24</f>
        <v>0.17733593704464429</v>
      </c>
      <c r="C620"/>
      <c r="I620" s="101">
        <f>'Scenario calculation'!D1082</f>
        <v>1.7751021177319093</v>
      </c>
      <c r="J620" s="101">
        <f t="shared" si="11"/>
        <v>0.27510211773190929</v>
      </c>
      <c r="K620" s="145"/>
      <c r="L620"/>
    </row>
    <row r="621" spans="1:12" x14ac:dyDescent="0.3">
      <c r="A621" s="149">
        <f>'Scenario calculation'!J1083</f>
        <v>0.19456902780232777</v>
      </c>
      <c r="B621" s="47">
        <f>A621-'Summary Output'!$B$24</f>
        <v>8.7227202786666888E-2</v>
      </c>
      <c r="C621"/>
      <c r="I621" s="101">
        <f>'Scenario calculation'!D1083</f>
        <v>2.0958283838181782</v>
      </c>
      <c r="J621" s="101">
        <f t="shared" si="11"/>
        <v>0.59582838381817815</v>
      </c>
      <c r="K621" s="145"/>
      <c r="L621"/>
    </row>
    <row r="622" spans="1:12" x14ac:dyDescent="0.3">
      <c r="A622" s="149">
        <f>'Scenario calculation'!J1084</f>
        <v>0.21681704443961047</v>
      </c>
      <c r="B622" s="47">
        <f>A622-'Summary Output'!$B$24</f>
        <v>0.1094752194239496</v>
      </c>
      <c r="C622"/>
      <c r="I622" s="101">
        <f>'Scenario calculation'!D1084</f>
        <v>3.6144268823472636</v>
      </c>
      <c r="J622" s="101">
        <f t="shared" si="11"/>
        <v>2.1144268823472636</v>
      </c>
      <c r="K622" s="145"/>
      <c r="L622"/>
    </row>
    <row r="623" spans="1:12" x14ac:dyDescent="0.3">
      <c r="A623" s="149">
        <f>'Scenario calculation'!J1085</f>
        <v>0.24916278501676126</v>
      </c>
      <c r="B623" s="47">
        <f>A623-'Summary Output'!$B$24</f>
        <v>0.14182096000110039</v>
      </c>
      <c r="C623"/>
      <c r="I623" s="101">
        <f>'Scenario calculation'!D1085</f>
        <v>1.640312572875736</v>
      </c>
      <c r="J623" s="101">
        <f t="shared" si="11"/>
        <v>0.14031257287573595</v>
      </c>
      <c r="K623" s="145"/>
      <c r="L623"/>
    </row>
    <row r="624" spans="1:12" x14ac:dyDescent="0.3">
      <c r="A624" s="149">
        <f>'Scenario calculation'!J1086</f>
        <v>0.29456860045745659</v>
      </c>
      <c r="B624" s="47">
        <f>A624-'Summary Output'!$B$24</f>
        <v>0.18722677544179572</v>
      </c>
      <c r="C624"/>
      <c r="I624" s="101">
        <f>'Scenario calculation'!D1086</f>
        <v>2.7593394428995146</v>
      </c>
      <c r="J624" s="101">
        <f t="shared" si="11"/>
        <v>1.2593394428995146</v>
      </c>
      <c r="K624" s="145"/>
      <c r="L624"/>
    </row>
    <row r="625" spans="1:12" x14ac:dyDescent="0.3">
      <c r="A625" s="149">
        <f>'Scenario calculation'!J1087</f>
        <v>0.13586095116510699</v>
      </c>
      <c r="B625" s="47">
        <f>A625-'Summary Output'!$B$24</f>
        <v>2.8519126149446114E-2</v>
      </c>
      <c r="C625"/>
      <c r="I625" s="101">
        <f>'Scenario calculation'!D1087</f>
        <v>1.9677639014145547</v>
      </c>
      <c r="J625" s="101">
        <f t="shared" si="11"/>
        <v>0.46776390141455471</v>
      </c>
      <c r="K625" s="145"/>
      <c r="L625"/>
    </row>
    <row r="626" spans="1:12" x14ac:dyDescent="0.3">
      <c r="A626" s="149">
        <f>'Scenario calculation'!J1088</f>
        <v>0.19229355444449237</v>
      </c>
      <c r="B626" s="47">
        <f>A626-'Summary Output'!$B$24</f>
        <v>8.4951729428831488E-2</v>
      </c>
      <c r="C626"/>
      <c r="I626" s="101">
        <f>'Scenario calculation'!D1088</f>
        <v>2.1662451739941786</v>
      </c>
      <c r="J626" s="101">
        <f t="shared" si="11"/>
        <v>0.6662451739941786</v>
      </c>
      <c r="K626" s="145"/>
      <c r="L626"/>
    </row>
    <row r="627" spans="1:12" x14ac:dyDescent="0.3">
      <c r="A627" s="149">
        <f>'Scenario calculation'!J1089</f>
        <v>0.279187544777451</v>
      </c>
      <c r="B627" s="47">
        <f>A627-'Summary Output'!$B$24</f>
        <v>0.17184571976179014</v>
      </c>
      <c r="C627"/>
      <c r="I627" s="101">
        <f>'Scenario calculation'!D1089</f>
        <v>2.5389177428133811</v>
      </c>
      <c r="J627" s="101">
        <f t="shared" si="11"/>
        <v>1.0389177428133811</v>
      </c>
      <c r="K627" s="145"/>
      <c r="L627"/>
    </row>
    <row r="628" spans="1:12" x14ac:dyDescent="0.3">
      <c r="A628" s="149">
        <f>'Scenario calculation'!J1090</f>
        <v>0.21193202223073104</v>
      </c>
      <c r="B628" s="47">
        <f>A628-'Summary Output'!$B$24</f>
        <v>0.10459019721507017</v>
      </c>
      <c r="C628"/>
      <c r="I628" s="101">
        <f>'Scenario calculation'!D1090</f>
        <v>2.0870286152538351</v>
      </c>
      <c r="J628" s="101">
        <f t="shared" si="11"/>
        <v>0.5870286152538351</v>
      </c>
      <c r="K628" s="145"/>
      <c r="L628"/>
    </row>
    <row r="629" spans="1:12" x14ac:dyDescent="0.3">
      <c r="A629" s="149">
        <f>'Scenario calculation'!J1091</f>
        <v>0.22261961869825919</v>
      </c>
      <c r="B629" s="47">
        <f>A629-'Summary Output'!$B$24</f>
        <v>0.11527779368259831</v>
      </c>
      <c r="C629"/>
      <c r="I629" s="101">
        <f>'Scenario calculation'!D1091</f>
        <v>2.2491602309891929</v>
      </c>
      <c r="J629" s="101">
        <f t="shared" si="11"/>
        <v>0.74916023098919293</v>
      </c>
      <c r="K629" s="145"/>
      <c r="L629"/>
    </row>
    <row r="630" spans="1:12" x14ac:dyDescent="0.3">
      <c r="A630" s="149">
        <f>'Scenario calculation'!J1092</f>
        <v>0.18598949100323559</v>
      </c>
      <c r="B630" s="47">
        <f>A630-'Summary Output'!$B$24</f>
        <v>7.8647665987574708E-2</v>
      </c>
      <c r="C630"/>
      <c r="I630" s="101">
        <f>'Scenario calculation'!D1092</f>
        <v>2.5315405934174224</v>
      </c>
      <c r="J630" s="101">
        <f t="shared" si="11"/>
        <v>1.0315405934174224</v>
      </c>
      <c r="K630" s="145"/>
      <c r="L630"/>
    </row>
    <row r="631" spans="1:12" x14ac:dyDescent="0.3">
      <c r="A631" s="149">
        <f>'Scenario calculation'!J1093</f>
        <v>0.26855106816954599</v>
      </c>
      <c r="B631" s="47">
        <f>A631-'Summary Output'!$B$24</f>
        <v>0.16120924315388513</v>
      </c>
      <c r="C631"/>
      <c r="I631" s="101">
        <f>'Scenario calculation'!D1093</f>
        <v>2.5188003979245264</v>
      </c>
      <c r="J631" s="101">
        <f t="shared" si="11"/>
        <v>1.0188003979245264</v>
      </c>
      <c r="K631" s="145"/>
      <c r="L631"/>
    </row>
    <row r="632" spans="1:12" x14ac:dyDescent="0.3">
      <c r="A632" s="149">
        <f>'Scenario calculation'!J1094</f>
        <v>0.35017433836072875</v>
      </c>
      <c r="B632" s="47">
        <f>A632-'Summary Output'!$B$24</f>
        <v>0.24283251334506789</v>
      </c>
      <c r="C632"/>
      <c r="I632" s="101">
        <f>'Scenario calculation'!D1094</f>
        <v>3.4227417766849646</v>
      </c>
      <c r="J632" s="101">
        <f t="shared" si="11"/>
        <v>1.9227417766849646</v>
      </c>
      <c r="K632" s="145"/>
      <c r="L632"/>
    </row>
    <row r="633" spans="1:12" x14ac:dyDescent="0.3">
      <c r="A633" s="149">
        <f>'Scenario calculation'!J1095</f>
        <v>0.10638520155307218</v>
      </c>
      <c r="B633" s="47">
        <f>A633-'Summary Output'!$B$24</f>
        <v>-9.5662346258869324E-4</v>
      </c>
      <c r="C633"/>
      <c r="I633" s="101">
        <f>'Scenario calculation'!D1095</f>
        <v>2.2042277389121114</v>
      </c>
      <c r="J633" s="101">
        <f t="shared" si="11"/>
        <v>0.70422773891211143</v>
      </c>
      <c r="K633" s="145"/>
      <c r="L633"/>
    </row>
    <row r="634" spans="1:12" x14ac:dyDescent="0.3">
      <c r="A634" s="149">
        <f>'Scenario calculation'!J1096</f>
        <v>9.0271997236925028E-2</v>
      </c>
      <c r="B634" s="47">
        <f>A634-'Summary Output'!$B$24</f>
        <v>-1.7069827778735849E-2</v>
      </c>
      <c r="C634"/>
      <c r="I634" s="101">
        <f>'Scenario calculation'!D1096</f>
        <v>3.0169324314739701</v>
      </c>
      <c r="J634" s="101">
        <f t="shared" si="11"/>
        <v>1.5169324314739701</v>
      </c>
      <c r="K634" s="145"/>
      <c r="L634"/>
    </row>
    <row r="635" spans="1:12" x14ac:dyDescent="0.3">
      <c r="A635" s="149">
        <f>'Scenario calculation'!J1097</f>
        <v>0.31885001370930688</v>
      </c>
      <c r="B635" s="47">
        <f>A635-'Summary Output'!$B$24</f>
        <v>0.21150818869364602</v>
      </c>
      <c r="C635"/>
      <c r="I635" s="101">
        <f>'Scenario calculation'!D1097</f>
        <v>2.3242803051637844</v>
      </c>
      <c r="J635" s="101">
        <f t="shared" si="11"/>
        <v>0.82428030516378437</v>
      </c>
      <c r="K635" s="145"/>
      <c r="L635"/>
    </row>
    <row r="636" spans="1:12" x14ac:dyDescent="0.3">
      <c r="A636" s="149">
        <f>'Scenario calculation'!J1098</f>
        <v>0.21283412911321431</v>
      </c>
      <c r="B636" s="47">
        <f>A636-'Summary Output'!$B$24</f>
        <v>0.10549230409755343</v>
      </c>
      <c r="C636"/>
      <c r="I636" s="101">
        <f>'Scenario calculation'!D1098</f>
        <v>3.1918122008901451</v>
      </c>
      <c r="J636" s="101">
        <f t="shared" si="11"/>
        <v>1.6918122008901451</v>
      </c>
      <c r="K636" s="145"/>
      <c r="L636"/>
    </row>
    <row r="637" spans="1:12" x14ac:dyDescent="0.3">
      <c r="A637" s="149">
        <f>'Scenario calculation'!J1099</f>
        <v>0.25812118519273186</v>
      </c>
      <c r="B637" s="47">
        <f>A637-'Summary Output'!$B$24</f>
        <v>0.150779360177071</v>
      </c>
      <c r="C637"/>
      <c r="I637" s="101">
        <f>'Scenario calculation'!D1099</f>
        <v>2.5624330536159841</v>
      </c>
      <c r="J637" s="101">
        <f t="shared" si="11"/>
        <v>1.0624330536159841</v>
      </c>
      <c r="K637" s="145"/>
      <c r="L637"/>
    </row>
    <row r="638" spans="1:12" x14ac:dyDescent="0.3">
      <c r="A638" s="149">
        <f>'Scenario calculation'!J1100</f>
        <v>0.28334506272108251</v>
      </c>
      <c r="B638" s="47">
        <f>A638-'Summary Output'!$B$24</f>
        <v>0.17600323770542164</v>
      </c>
      <c r="C638"/>
      <c r="I638" s="101">
        <f>'Scenario calculation'!D1100</f>
        <v>2.4826427914238245</v>
      </c>
      <c r="J638" s="101">
        <f t="shared" si="11"/>
        <v>0.98264279142382449</v>
      </c>
      <c r="K638" s="145"/>
      <c r="L638"/>
    </row>
    <row r="639" spans="1:12" x14ac:dyDescent="0.3">
      <c r="A639" s="149">
        <f>'Scenario calculation'!J1101</f>
        <v>0.38602293888976025</v>
      </c>
      <c r="B639" s="47">
        <f>A639-'Summary Output'!$B$24</f>
        <v>0.27868111387409938</v>
      </c>
      <c r="C639"/>
      <c r="I639" s="101">
        <f>'Scenario calculation'!D1101</f>
        <v>1.8239473903981529</v>
      </c>
      <c r="J639" s="101">
        <f t="shared" si="11"/>
        <v>0.3239473903981529</v>
      </c>
      <c r="K639" s="145"/>
      <c r="L639"/>
    </row>
    <row r="640" spans="1:12" x14ac:dyDescent="0.3">
      <c r="A640" s="149">
        <f>'Scenario calculation'!J1102</f>
        <v>0.27767307676668196</v>
      </c>
      <c r="B640" s="47">
        <f>A640-'Summary Output'!$B$24</f>
        <v>0.1703312517510211</v>
      </c>
      <c r="C640"/>
      <c r="I640" s="101">
        <f>'Scenario calculation'!D1102</f>
        <v>2.6644675965455624</v>
      </c>
      <c r="J640" s="101">
        <f t="shared" si="11"/>
        <v>1.1644675965455624</v>
      </c>
      <c r="K640" s="145"/>
      <c r="L640"/>
    </row>
    <row r="641" spans="1:12" x14ac:dyDescent="0.3">
      <c r="A641" s="149">
        <f>'Scenario calculation'!J1103</f>
        <v>0.21691203503594925</v>
      </c>
      <c r="B641" s="47">
        <f>A641-'Summary Output'!$B$24</f>
        <v>0.10957021002028837</v>
      </c>
      <c r="C641"/>
      <c r="I641" s="101">
        <f>'Scenario calculation'!D1103</f>
        <v>2.0393954408270867</v>
      </c>
      <c r="J641" s="101">
        <f t="shared" si="11"/>
        <v>0.53939544082708668</v>
      </c>
      <c r="K641" s="145"/>
      <c r="L641"/>
    </row>
    <row r="642" spans="1:12" x14ac:dyDescent="0.3">
      <c r="A642" s="149">
        <f>'Scenario calculation'!J1104</f>
        <v>0.32172755059753211</v>
      </c>
      <c r="B642" s="47">
        <f>A642-'Summary Output'!$B$24</f>
        <v>0.21438572558187124</v>
      </c>
      <c r="C642"/>
      <c r="I642" s="101">
        <f>'Scenario calculation'!D1104</f>
        <v>3.3247677753795726</v>
      </c>
      <c r="J642" s="101">
        <f t="shared" si="11"/>
        <v>1.8247677753795726</v>
      </c>
      <c r="K642" s="145"/>
      <c r="L642"/>
    </row>
    <row r="643" spans="1:12" x14ac:dyDescent="0.3">
      <c r="A643" s="149">
        <f>'Scenario calculation'!J1105</f>
        <v>0.24084388843514049</v>
      </c>
      <c r="B643" s="47">
        <f>A643-'Summary Output'!$B$24</f>
        <v>0.13350206341947962</v>
      </c>
      <c r="C643"/>
      <c r="I643" s="101">
        <f>'Scenario calculation'!D1105</f>
        <v>2.2435689579278537</v>
      </c>
      <c r="J643" s="101">
        <f t="shared" si="11"/>
        <v>0.74356895792785371</v>
      </c>
      <c r="K643" s="145"/>
      <c r="L643"/>
    </row>
    <row r="644" spans="1:12" x14ac:dyDescent="0.3">
      <c r="A644" s="149">
        <f>'Scenario calculation'!J1106</f>
        <v>0.22061174209224554</v>
      </c>
      <c r="B644" s="47">
        <f>A644-'Summary Output'!$B$24</f>
        <v>0.11326991707658467</v>
      </c>
      <c r="C644"/>
      <c r="I644" s="101">
        <f>'Scenario calculation'!D1106</f>
        <v>1.7522983095505988</v>
      </c>
      <c r="J644" s="101">
        <f t="shared" si="11"/>
        <v>0.25229830955059884</v>
      </c>
      <c r="K644" s="145"/>
      <c r="L644"/>
    </row>
    <row r="645" spans="1:12" x14ac:dyDescent="0.3">
      <c r="A645" s="149">
        <f>'Scenario calculation'!J1107</f>
        <v>0.29212488674026016</v>
      </c>
      <c r="B645" s="47">
        <f>A645-'Summary Output'!$B$24</f>
        <v>0.1847830617245993</v>
      </c>
      <c r="C645"/>
      <c r="I645" s="101">
        <f>'Scenario calculation'!D1107</f>
        <v>3.0892891533167686</v>
      </c>
      <c r="J645" s="101">
        <f t="shared" si="11"/>
        <v>1.5892891533167686</v>
      </c>
      <c r="K645" s="145"/>
      <c r="L645"/>
    </row>
    <row r="646" spans="1:12" x14ac:dyDescent="0.3">
      <c r="A646" s="149">
        <f>'Scenario calculation'!J1108</f>
        <v>0.21751859836733467</v>
      </c>
      <c r="B646" s="47">
        <f>A646-'Summary Output'!$B$24</f>
        <v>0.11017677335167379</v>
      </c>
      <c r="C646"/>
      <c r="I646" s="101">
        <f>'Scenario calculation'!D1108</f>
        <v>2.8002303441163603</v>
      </c>
      <c r="J646" s="101">
        <f t="shared" si="11"/>
        <v>1.3002303441163603</v>
      </c>
      <c r="K646" s="145"/>
      <c r="L646"/>
    </row>
    <row r="647" spans="1:12" x14ac:dyDescent="0.3">
      <c r="A647" s="149">
        <f>'Scenario calculation'!J1109</f>
        <v>0.23789690185241152</v>
      </c>
      <c r="B647" s="47">
        <f>A647-'Summary Output'!$B$24</f>
        <v>0.13055507683675066</v>
      </c>
      <c r="C647"/>
      <c r="I647" s="101">
        <f>'Scenario calculation'!D1109</f>
        <v>2.4952669593694865</v>
      </c>
      <c r="J647" s="101">
        <f t="shared" si="11"/>
        <v>0.9952669593694865</v>
      </c>
      <c r="K647" s="145"/>
      <c r="L647"/>
    </row>
    <row r="648" spans="1:12" x14ac:dyDescent="0.3">
      <c r="A648" s="149">
        <f>'Scenario calculation'!J1110</f>
        <v>0.27164564164447169</v>
      </c>
      <c r="B648" s="47">
        <f>A648-'Summary Output'!$B$24</f>
        <v>0.16430381662881083</v>
      </c>
      <c r="C648"/>
      <c r="I648" s="101">
        <f>'Scenario calculation'!D1110</f>
        <v>2.6919593850448971</v>
      </c>
      <c r="J648" s="101">
        <f t="shared" si="11"/>
        <v>1.1919593850448971</v>
      </c>
      <c r="K648" s="145"/>
      <c r="L648"/>
    </row>
    <row r="649" spans="1:12" x14ac:dyDescent="0.3">
      <c r="A649" s="149">
        <f>'Scenario calculation'!J1111</f>
        <v>0.3073127893189247</v>
      </c>
      <c r="B649" s="47">
        <f>A649-'Summary Output'!$B$24</f>
        <v>0.19997096430326383</v>
      </c>
      <c r="C649"/>
      <c r="I649" s="101">
        <f>'Scenario calculation'!D1111</f>
        <v>3.1783651769179881</v>
      </c>
      <c r="J649" s="101">
        <f t="shared" si="11"/>
        <v>1.6783651769179881</v>
      </c>
      <c r="K649" s="145"/>
      <c r="L649"/>
    </row>
    <row r="650" spans="1:12" x14ac:dyDescent="0.3">
      <c r="A650" s="149">
        <f>'Scenario calculation'!J1112</f>
        <v>0.30445046386692098</v>
      </c>
      <c r="B650" s="47">
        <f>A650-'Summary Output'!$B$24</f>
        <v>0.19710863885126012</v>
      </c>
      <c r="C650"/>
      <c r="I650" s="101">
        <f>'Scenario calculation'!D1112</f>
        <v>2.4892295667798079</v>
      </c>
      <c r="J650" s="101">
        <f t="shared" si="11"/>
        <v>0.98922956677980789</v>
      </c>
      <c r="K650" s="145"/>
      <c r="L650"/>
    </row>
    <row r="651" spans="1:12" x14ac:dyDescent="0.3">
      <c r="A651" s="149">
        <f>'Scenario calculation'!J1113</f>
        <v>0.35337332456004811</v>
      </c>
      <c r="B651" s="47">
        <f>A651-'Summary Output'!$B$24</f>
        <v>0.24603149954438724</v>
      </c>
      <c r="C651"/>
      <c r="I651" s="101">
        <f>'Scenario calculation'!D1113</f>
        <v>3.258970395494905</v>
      </c>
      <c r="J651" s="101">
        <f t="shared" si="11"/>
        <v>1.758970395494905</v>
      </c>
      <c r="K651" s="145"/>
      <c r="L651"/>
    </row>
    <row r="652" spans="1:12" x14ac:dyDescent="0.3">
      <c r="A652" s="149">
        <f>'Scenario calculation'!J1114</f>
        <v>6.1266256733330637E-2</v>
      </c>
      <c r="B652" s="47">
        <f>A652-'Summary Output'!$B$24</f>
        <v>-4.607556828233024E-2</v>
      </c>
      <c r="C652"/>
      <c r="I652" s="101">
        <f>'Scenario calculation'!D1114</f>
        <v>2.6538982943882474</v>
      </c>
      <c r="J652" s="101">
        <f t="shared" si="11"/>
        <v>1.1538982943882474</v>
      </c>
      <c r="K652" s="145"/>
      <c r="L652"/>
    </row>
    <row r="653" spans="1:12" x14ac:dyDescent="0.3">
      <c r="A653" s="149">
        <f>'Scenario calculation'!J1115</f>
        <v>0.22447848211480026</v>
      </c>
      <c r="B653" s="47">
        <f>A653-'Summary Output'!$B$24</f>
        <v>0.11713665709913938</v>
      </c>
      <c r="C653"/>
      <c r="I653" s="101">
        <f>'Scenario calculation'!D1115</f>
        <v>2.2559964419500433</v>
      </c>
      <c r="J653" s="101">
        <f t="shared" si="11"/>
        <v>0.75599644195004334</v>
      </c>
      <c r="K653" s="145"/>
      <c r="L653"/>
    </row>
    <row r="654" spans="1:12" x14ac:dyDescent="0.3">
      <c r="A654" s="149">
        <f>'Scenario calculation'!J1116</f>
        <v>0.32053667465134428</v>
      </c>
      <c r="B654" s="47">
        <f>A654-'Summary Output'!$B$24</f>
        <v>0.21319484963568341</v>
      </c>
      <c r="C654"/>
      <c r="I654" s="101">
        <f>'Scenario calculation'!D1116</f>
        <v>2.6484095931116065</v>
      </c>
      <c r="J654" s="101">
        <f t="shared" si="11"/>
        <v>1.1484095931116065</v>
      </c>
      <c r="K654" s="145"/>
      <c r="L654"/>
    </row>
    <row r="655" spans="1:12" x14ac:dyDescent="0.3">
      <c r="A655" s="149">
        <f>'Scenario calculation'!J1117</f>
        <v>0.23587064760899135</v>
      </c>
      <c r="B655" s="47">
        <f>A655-'Summary Output'!$B$24</f>
        <v>0.12852882259333048</v>
      </c>
      <c r="C655"/>
      <c r="I655" s="101">
        <f>'Scenario calculation'!D1117</f>
        <v>2.2587547025178258</v>
      </c>
      <c r="J655" s="101">
        <f t="shared" si="11"/>
        <v>0.75875470251782584</v>
      </c>
      <c r="K655" s="145"/>
      <c r="L655"/>
    </row>
    <row r="656" spans="1:12" x14ac:dyDescent="0.3">
      <c r="A656" s="149">
        <f>'Scenario calculation'!J1118</f>
        <v>0.24046529415035689</v>
      </c>
      <c r="B656" s="47">
        <f>A656-'Summary Output'!$B$24</f>
        <v>0.13312346913469603</v>
      </c>
      <c r="C656"/>
      <c r="I656" s="101">
        <f>'Scenario calculation'!D1118</f>
        <v>2.1142023717623557</v>
      </c>
      <c r="J656" s="101">
        <f t="shared" ref="J656:J719" si="12">I656-1.5</f>
        <v>0.6142023717623557</v>
      </c>
      <c r="K656" s="145"/>
      <c r="L656"/>
    </row>
    <row r="657" spans="1:12" x14ac:dyDescent="0.3">
      <c r="A657" s="149">
        <f>'Scenario calculation'!J1119</f>
        <v>0.16718139163485612</v>
      </c>
      <c r="B657" s="47">
        <f>A657-'Summary Output'!$B$24</f>
        <v>5.9839566619195247E-2</v>
      </c>
      <c r="C657"/>
      <c r="I657" s="101">
        <f>'Scenario calculation'!D1119</f>
        <v>2.3100201666004097</v>
      </c>
      <c r="J657" s="101">
        <f t="shared" si="12"/>
        <v>0.81002016660040965</v>
      </c>
      <c r="K657" s="145"/>
      <c r="L657"/>
    </row>
    <row r="658" spans="1:12" x14ac:dyDescent="0.3">
      <c r="A658" s="149">
        <f>'Scenario calculation'!J1120</f>
        <v>9.5793701340954662E-2</v>
      </c>
      <c r="B658" s="47">
        <f>A658-'Summary Output'!$B$24</f>
        <v>-1.1548123674706215E-2</v>
      </c>
      <c r="C658"/>
      <c r="I658" s="101">
        <f>'Scenario calculation'!D1120</f>
        <v>2.8213889729716932</v>
      </c>
      <c r="J658" s="101">
        <f t="shared" si="12"/>
        <v>1.3213889729716932</v>
      </c>
      <c r="K658" s="145"/>
      <c r="L658"/>
    </row>
    <row r="659" spans="1:12" x14ac:dyDescent="0.3">
      <c r="A659" s="149">
        <f>'Scenario calculation'!J1121</f>
        <v>0.31919709418375874</v>
      </c>
      <c r="B659" s="47">
        <f>A659-'Summary Output'!$B$24</f>
        <v>0.21185526916809788</v>
      </c>
      <c r="C659"/>
      <c r="I659" s="101">
        <f>'Scenario calculation'!D1121</f>
        <v>3.3711691378861799</v>
      </c>
      <c r="J659" s="101">
        <f t="shared" si="12"/>
        <v>1.8711691378861799</v>
      </c>
      <c r="K659" s="145"/>
      <c r="L659"/>
    </row>
    <row r="660" spans="1:12" x14ac:dyDescent="0.3">
      <c r="A660" s="149">
        <f>'Scenario calculation'!J1122</f>
        <v>0.26105768505301485</v>
      </c>
      <c r="B660" s="47">
        <f>A660-'Summary Output'!$B$24</f>
        <v>0.15371586003735399</v>
      </c>
      <c r="C660"/>
      <c r="I660" s="101">
        <f>'Scenario calculation'!D1122</f>
        <v>2.3292565549134094</v>
      </c>
      <c r="J660" s="101">
        <f t="shared" si="12"/>
        <v>0.82925655491340944</v>
      </c>
      <c r="K660" s="145"/>
      <c r="L660"/>
    </row>
    <row r="661" spans="1:12" x14ac:dyDescent="0.3">
      <c r="A661" s="149">
        <f>'Scenario calculation'!J1123</f>
        <v>0.2867724725760723</v>
      </c>
      <c r="B661" s="47">
        <f>A661-'Summary Output'!$B$24</f>
        <v>0.17943064756041144</v>
      </c>
      <c r="C661"/>
      <c r="I661" s="101">
        <f>'Scenario calculation'!D1123</f>
        <v>2.9897349100782078</v>
      </c>
      <c r="J661" s="101">
        <f t="shared" si="12"/>
        <v>1.4897349100782078</v>
      </c>
      <c r="K661" s="145"/>
      <c r="L661"/>
    </row>
    <row r="662" spans="1:12" x14ac:dyDescent="0.3">
      <c r="A662" s="149">
        <f>'Scenario calculation'!J1124</f>
        <v>0.23358455481387197</v>
      </c>
      <c r="B662" s="47">
        <f>A662-'Summary Output'!$B$24</f>
        <v>0.12624272979821111</v>
      </c>
      <c r="C662"/>
      <c r="I662" s="101">
        <f>'Scenario calculation'!D1124</f>
        <v>2.714718430056517</v>
      </c>
      <c r="J662" s="101">
        <f t="shared" si="12"/>
        <v>1.214718430056517</v>
      </c>
      <c r="K662" s="145"/>
      <c r="L662"/>
    </row>
    <row r="663" spans="1:12" x14ac:dyDescent="0.3">
      <c r="A663" s="149">
        <f>'Scenario calculation'!J1125</f>
        <v>0.23311008994479154</v>
      </c>
      <c r="B663" s="47">
        <f>A663-'Summary Output'!$B$24</f>
        <v>0.12576826492913068</v>
      </c>
      <c r="C663"/>
      <c r="I663" s="101">
        <f>'Scenario calculation'!D1125</f>
        <v>2.1730076254663508</v>
      </c>
      <c r="J663" s="101">
        <f t="shared" si="12"/>
        <v>0.67300762546635085</v>
      </c>
      <c r="K663" s="145"/>
      <c r="L663"/>
    </row>
    <row r="664" spans="1:12" x14ac:dyDescent="0.3">
      <c r="A664" s="149">
        <f>'Scenario calculation'!J1126</f>
        <v>5.4888980868815995E-2</v>
      </c>
      <c r="B664" s="47">
        <f>A664-'Summary Output'!$B$24</f>
        <v>-5.2452844146844882E-2</v>
      </c>
      <c r="C664"/>
      <c r="I664" s="101">
        <f>'Scenario calculation'!D1126</f>
        <v>3.0530105514700168</v>
      </c>
      <c r="J664" s="101">
        <f t="shared" si="12"/>
        <v>1.5530105514700168</v>
      </c>
      <c r="K664" s="145"/>
      <c r="L664"/>
    </row>
    <row r="665" spans="1:12" x14ac:dyDescent="0.3">
      <c r="A665" s="149">
        <f>'Scenario calculation'!J1127</f>
        <v>0.21089009120419666</v>
      </c>
      <c r="B665" s="47">
        <f>A665-'Summary Output'!$B$24</f>
        <v>0.10354826618853578</v>
      </c>
      <c r="C665"/>
      <c r="I665" s="101">
        <f>'Scenario calculation'!D1127</f>
        <v>3.1862916047515411</v>
      </c>
      <c r="J665" s="101">
        <f t="shared" si="12"/>
        <v>1.6862916047515411</v>
      </c>
      <c r="K665" s="145"/>
      <c r="L665"/>
    </row>
    <row r="666" spans="1:12" x14ac:dyDescent="0.3">
      <c r="A666" s="149">
        <f>'Scenario calculation'!J1128</f>
        <v>0.32373869786576415</v>
      </c>
      <c r="B666" s="47">
        <f>A666-'Summary Output'!$B$24</f>
        <v>0.21639687285010328</v>
      </c>
      <c r="C666"/>
      <c r="I666" s="101">
        <f>'Scenario calculation'!D1128</f>
        <v>1.7553528681342541</v>
      </c>
      <c r="J666" s="101">
        <f t="shared" si="12"/>
        <v>0.25535286813425406</v>
      </c>
      <c r="K666" s="145"/>
      <c r="L666"/>
    </row>
    <row r="667" spans="1:12" x14ac:dyDescent="0.3">
      <c r="A667" s="149">
        <f>'Scenario calculation'!J1129</f>
        <v>0.34640753906238153</v>
      </c>
      <c r="B667" s="47">
        <f>A667-'Summary Output'!$B$24</f>
        <v>0.23906571404672067</v>
      </c>
      <c r="C667"/>
      <c r="I667" s="101">
        <f>'Scenario calculation'!D1129</f>
        <v>3.3041564750999144</v>
      </c>
      <c r="J667" s="101">
        <f t="shared" si="12"/>
        <v>1.8041564750999144</v>
      </c>
      <c r="K667" s="145"/>
      <c r="L667"/>
    </row>
    <row r="668" spans="1:12" x14ac:dyDescent="0.3">
      <c r="A668" s="149">
        <f>'Scenario calculation'!J1130</f>
        <v>0.37210914902105285</v>
      </c>
      <c r="B668" s="47">
        <f>A668-'Summary Output'!$B$24</f>
        <v>0.26476732400539199</v>
      </c>
      <c r="C668"/>
      <c r="I668" s="101">
        <f>'Scenario calculation'!D1130</f>
        <v>2.1877335263065394</v>
      </c>
      <c r="J668" s="101">
        <f t="shared" si="12"/>
        <v>0.68773352630653939</v>
      </c>
      <c r="K668" s="145"/>
      <c r="L668"/>
    </row>
    <row r="669" spans="1:12" x14ac:dyDescent="0.3">
      <c r="A669" s="149">
        <f>'Scenario calculation'!J1131</f>
        <v>0.34409169746447699</v>
      </c>
      <c r="B669" s="47">
        <f>A669-'Summary Output'!$B$24</f>
        <v>0.23674987244881612</v>
      </c>
      <c r="C669"/>
      <c r="I669" s="101">
        <f>'Scenario calculation'!D1131</f>
        <v>2.3813761997377503</v>
      </c>
      <c r="J669" s="101">
        <f t="shared" si="12"/>
        <v>0.88137619973775028</v>
      </c>
      <c r="K669" s="145"/>
      <c r="L669"/>
    </row>
    <row r="670" spans="1:12" x14ac:dyDescent="0.3">
      <c r="A670" s="149">
        <f>'Scenario calculation'!J1132</f>
        <v>0.36326587296573498</v>
      </c>
      <c r="B670" s="47">
        <f>A670-'Summary Output'!$B$24</f>
        <v>0.25592404795007412</v>
      </c>
      <c r="C670"/>
      <c r="I670" s="101">
        <f>'Scenario calculation'!D1132</f>
        <v>2.393749968477334</v>
      </c>
      <c r="J670" s="101">
        <f t="shared" si="12"/>
        <v>0.89374996847733401</v>
      </c>
      <c r="K670" s="145"/>
      <c r="L670"/>
    </row>
    <row r="671" spans="1:12" x14ac:dyDescent="0.3">
      <c r="A671" s="149">
        <f>'Scenario calculation'!J1133</f>
        <v>0.32875800213790796</v>
      </c>
      <c r="B671" s="47">
        <f>A671-'Summary Output'!$B$24</f>
        <v>0.22141617712224709</v>
      </c>
      <c r="C671"/>
      <c r="I671" s="101">
        <f>'Scenario calculation'!D1133</f>
        <v>2.4929395207292537</v>
      </c>
      <c r="J671" s="101">
        <f t="shared" si="12"/>
        <v>0.99293952072925373</v>
      </c>
      <c r="K671" s="145"/>
      <c r="L671"/>
    </row>
    <row r="672" spans="1:12" x14ac:dyDescent="0.3">
      <c r="A672" s="149">
        <f>'Scenario calculation'!J1134</f>
        <v>0.21690852282835182</v>
      </c>
      <c r="B672" s="47">
        <f>A672-'Summary Output'!$B$24</f>
        <v>0.10956669781269095</v>
      </c>
      <c r="C672"/>
      <c r="I672" s="101">
        <f>'Scenario calculation'!D1134</f>
        <v>1.7453303555049131</v>
      </c>
      <c r="J672" s="101">
        <f t="shared" si="12"/>
        <v>0.24533035550491311</v>
      </c>
      <c r="K672" s="145"/>
      <c r="L672"/>
    </row>
    <row r="673" spans="1:12" x14ac:dyDescent="0.3">
      <c r="A673" s="149">
        <f>'Scenario calculation'!J1135</f>
        <v>0.21528292231967905</v>
      </c>
      <c r="B673" s="47">
        <f>A673-'Summary Output'!$B$24</f>
        <v>0.10794109730401817</v>
      </c>
      <c r="C673"/>
      <c r="I673" s="101">
        <f>'Scenario calculation'!D1135</f>
        <v>2.2156884944112969</v>
      </c>
      <c r="J673" s="101">
        <f t="shared" si="12"/>
        <v>0.71568849441129689</v>
      </c>
      <c r="K673" s="145"/>
      <c r="L673"/>
    </row>
    <row r="674" spans="1:12" x14ac:dyDescent="0.3">
      <c r="A674" s="149">
        <f>'Scenario calculation'!J1136</f>
        <v>0.18083463802865274</v>
      </c>
      <c r="B674" s="47">
        <f>A674-'Summary Output'!$B$24</f>
        <v>7.3492813012991862E-2</v>
      </c>
      <c r="C674"/>
      <c r="I674" s="101">
        <f>'Scenario calculation'!D1136</f>
        <v>2.5451386063056991</v>
      </c>
      <c r="J674" s="101">
        <f t="shared" si="12"/>
        <v>1.0451386063056991</v>
      </c>
      <c r="K674" s="145"/>
      <c r="L674"/>
    </row>
    <row r="675" spans="1:12" x14ac:dyDescent="0.3">
      <c r="A675" s="149">
        <f>'Scenario calculation'!J1137</f>
        <v>0.17207187242383593</v>
      </c>
      <c r="B675" s="47">
        <f>A675-'Summary Output'!$B$24</f>
        <v>6.4730047408175048E-2</v>
      </c>
      <c r="C675"/>
      <c r="I675" s="101">
        <f>'Scenario calculation'!D1137</f>
        <v>2.2285287510143115</v>
      </c>
      <c r="J675" s="101">
        <f t="shared" si="12"/>
        <v>0.72852875101431147</v>
      </c>
      <c r="K675" s="145"/>
      <c r="L675"/>
    </row>
    <row r="676" spans="1:12" x14ac:dyDescent="0.3">
      <c r="A676" s="149">
        <f>'Scenario calculation'!J1138</f>
        <v>0.21321446288701806</v>
      </c>
      <c r="B676" s="47">
        <f>A676-'Summary Output'!$B$24</f>
        <v>0.10587263787135719</v>
      </c>
      <c r="C676"/>
      <c r="I676" s="101">
        <f>'Scenario calculation'!D1138</f>
        <v>2.4566868136211784</v>
      </c>
      <c r="J676" s="101">
        <f t="shared" si="12"/>
        <v>0.95668681362117836</v>
      </c>
      <c r="K676" s="145"/>
      <c r="L676"/>
    </row>
    <row r="677" spans="1:12" x14ac:dyDescent="0.3">
      <c r="A677" s="149">
        <f>'Scenario calculation'!J1139</f>
        <v>0.15664906924049538</v>
      </c>
      <c r="B677" s="47">
        <f>A677-'Summary Output'!$B$24</f>
        <v>4.9307244224834498E-2</v>
      </c>
      <c r="C677"/>
      <c r="I677" s="101">
        <f>'Scenario calculation'!D1139</f>
        <v>1.9410044842593757</v>
      </c>
      <c r="J677" s="101">
        <f t="shared" si="12"/>
        <v>0.44100448425937566</v>
      </c>
      <c r="K677" s="145"/>
      <c r="L677"/>
    </row>
    <row r="678" spans="1:12" x14ac:dyDescent="0.3">
      <c r="A678" s="149">
        <f>'Scenario calculation'!J1140</f>
        <v>0.15940797028186759</v>
      </c>
      <c r="B678" s="47">
        <f>A678-'Summary Output'!$B$24</f>
        <v>5.2066145266206718E-2</v>
      </c>
      <c r="C678"/>
      <c r="I678" s="101">
        <f>'Scenario calculation'!D1140</f>
        <v>2.5166056781432653</v>
      </c>
      <c r="J678" s="101">
        <f t="shared" si="12"/>
        <v>1.0166056781432653</v>
      </c>
      <c r="K678" s="145"/>
      <c r="L678"/>
    </row>
    <row r="679" spans="1:12" x14ac:dyDescent="0.3">
      <c r="A679" s="149">
        <f>'Scenario calculation'!J1141</f>
        <v>0.1568080912889378</v>
      </c>
      <c r="B679" s="47">
        <f>A679-'Summary Output'!$B$24</f>
        <v>4.9466266273276924E-2</v>
      </c>
      <c r="C679"/>
      <c r="I679" s="101">
        <f>'Scenario calculation'!D1141</f>
        <v>2.6668835391200485</v>
      </c>
      <c r="J679" s="101">
        <f t="shared" si="12"/>
        <v>1.1668835391200485</v>
      </c>
      <c r="K679" s="145"/>
      <c r="L679"/>
    </row>
    <row r="680" spans="1:12" x14ac:dyDescent="0.3">
      <c r="A680" s="149">
        <f>'Scenario calculation'!J1142</f>
        <v>0.19390612417990849</v>
      </c>
      <c r="B680" s="47">
        <f>A680-'Summary Output'!$B$24</f>
        <v>8.6564299164247613E-2</v>
      </c>
      <c r="C680"/>
      <c r="I680" s="101">
        <f>'Scenario calculation'!D1142</f>
        <v>3.1325869213262481</v>
      </c>
      <c r="J680" s="101">
        <f t="shared" si="12"/>
        <v>1.6325869213262481</v>
      </c>
      <c r="K680" s="145"/>
      <c r="L680"/>
    </row>
    <row r="681" spans="1:12" x14ac:dyDescent="0.3">
      <c r="A681" s="149">
        <f>'Scenario calculation'!J1143</f>
        <v>0.2287829965449184</v>
      </c>
      <c r="B681" s="47">
        <f>A681-'Summary Output'!$B$24</f>
        <v>0.12144117152925753</v>
      </c>
      <c r="C681"/>
      <c r="I681" s="101">
        <f>'Scenario calculation'!D1143</f>
        <v>2.1199085832551554</v>
      </c>
      <c r="J681" s="101">
        <f t="shared" si="12"/>
        <v>0.61990858325515541</v>
      </c>
      <c r="K681" s="145"/>
      <c r="L681"/>
    </row>
    <row r="682" spans="1:12" x14ac:dyDescent="0.3">
      <c r="A682" s="149">
        <f>'Scenario calculation'!J1144</f>
        <v>0.23558034684798823</v>
      </c>
      <c r="B682" s="47">
        <f>A682-'Summary Output'!$B$24</f>
        <v>0.12823852183232737</v>
      </c>
      <c r="C682"/>
      <c r="I682" s="101">
        <f>'Scenario calculation'!D1144</f>
        <v>2.1469763392563164</v>
      </c>
      <c r="J682" s="101">
        <f t="shared" si="12"/>
        <v>0.64697633925631637</v>
      </c>
      <c r="K682" s="145"/>
      <c r="L682"/>
    </row>
    <row r="683" spans="1:12" x14ac:dyDescent="0.3">
      <c r="A683" s="149">
        <f>'Scenario calculation'!J1145</f>
        <v>0.27117330274207418</v>
      </c>
      <c r="B683" s="47">
        <f>A683-'Summary Output'!$B$24</f>
        <v>0.16383147772641332</v>
      </c>
      <c r="C683"/>
      <c r="I683" s="101">
        <f>'Scenario calculation'!D1145</f>
        <v>2.77013036228781</v>
      </c>
      <c r="J683" s="101">
        <f t="shared" si="12"/>
        <v>1.27013036228781</v>
      </c>
      <c r="K683" s="145"/>
      <c r="L683"/>
    </row>
    <row r="684" spans="1:12" x14ac:dyDescent="0.3">
      <c r="A684" s="149">
        <f>'Scenario calculation'!J1146</f>
        <v>0.29229544173909683</v>
      </c>
      <c r="B684" s="47">
        <f>A684-'Summary Output'!$B$24</f>
        <v>0.18495361672343597</v>
      </c>
      <c r="C684"/>
      <c r="I684" s="101">
        <f>'Scenario calculation'!D1146</f>
        <v>2.151095748321139</v>
      </c>
      <c r="J684" s="101">
        <f t="shared" si="12"/>
        <v>0.65109574832113903</v>
      </c>
      <c r="K684" s="145"/>
      <c r="L684"/>
    </row>
    <row r="685" spans="1:12" x14ac:dyDescent="0.3">
      <c r="A685" s="149">
        <f>'Scenario calculation'!J1147</f>
        <v>0.15871078521265702</v>
      </c>
      <c r="B685" s="47">
        <f>A685-'Summary Output'!$B$24</f>
        <v>5.1368960196996147E-2</v>
      </c>
      <c r="C685"/>
      <c r="I685" s="101">
        <f>'Scenario calculation'!D1147</f>
        <v>2.1981378995746295</v>
      </c>
      <c r="J685" s="101">
        <f t="shared" si="12"/>
        <v>0.69813789957462946</v>
      </c>
      <c r="K685" s="145"/>
      <c r="L685"/>
    </row>
    <row r="686" spans="1:12" x14ac:dyDescent="0.3">
      <c r="A686" s="149">
        <f>'Scenario calculation'!J1148</f>
        <v>0.18983433374564251</v>
      </c>
      <c r="B686" s="47">
        <f>A686-'Summary Output'!$B$24</f>
        <v>8.2492508729981637E-2</v>
      </c>
      <c r="C686"/>
      <c r="I686" s="101">
        <f>'Scenario calculation'!D1148</f>
        <v>3.2054661158002711</v>
      </c>
      <c r="J686" s="101">
        <f t="shared" si="12"/>
        <v>1.7054661158002711</v>
      </c>
      <c r="K686" s="145"/>
      <c r="L686"/>
    </row>
    <row r="687" spans="1:12" x14ac:dyDescent="0.3">
      <c r="A687" s="149">
        <f>'Scenario calculation'!J1149</f>
        <v>0.18015904525089055</v>
      </c>
      <c r="B687" s="47">
        <f>A687-'Summary Output'!$B$24</f>
        <v>7.2817220235229671E-2</v>
      </c>
      <c r="C687"/>
      <c r="I687" s="101">
        <f>'Scenario calculation'!D1149</f>
        <v>3.0144939306348566</v>
      </c>
      <c r="J687" s="101">
        <f t="shared" si="12"/>
        <v>1.5144939306348566</v>
      </c>
      <c r="K687" s="145"/>
      <c r="L687"/>
    </row>
    <row r="688" spans="1:12" x14ac:dyDescent="0.3">
      <c r="A688" s="149">
        <f>'Scenario calculation'!J1150</f>
        <v>0.36009634069385776</v>
      </c>
      <c r="B688" s="47">
        <f>A688-'Summary Output'!$B$24</f>
        <v>0.2527545156781969</v>
      </c>
      <c r="C688"/>
      <c r="I688" s="101">
        <f>'Scenario calculation'!D1150</f>
        <v>1.7223018003968247</v>
      </c>
      <c r="J688" s="101">
        <f t="shared" si="12"/>
        <v>0.22230180039682468</v>
      </c>
      <c r="K688" s="145"/>
      <c r="L688"/>
    </row>
    <row r="689" spans="1:12" x14ac:dyDescent="0.3">
      <c r="A689" s="149">
        <f>'Scenario calculation'!J1151</f>
        <v>0.32885875295451927</v>
      </c>
      <c r="B689" s="47">
        <f>A689-'Summary Output'!$B$24</f>
        <v>0.22151692793885841</v>
      </c>
      <c r="C689"/>
      <c r="I689" s="101">
        <f>'Scenario calculation'!D1151</f>
        <v>3.2720828437808711</v>
      </c>
      <c r="J689" s="101">
        <f t="shared" si="12"/>
        <v>1.7720828437808711</v>
      </c>
      <c r="K689" s="145"/>
      <c r="L689"/>
    </row>
    <row r="690" spans="1:12" x14ac:dyDescent="0.3">
      <c r="A690" s="149">
        <f>'Scenario calculation'!J1152</f>
        <v>0.24521827749869018</v>
      </c>
      <c r="B690" s="47">
        <f>A690-'Summary Output'!$B$24</f>
        <v>0.13787645248302932</v>
      </c>
      <c r="C690"/>
      <c r="I690" s="101">
        <f>'Scenario calculation'!D1152</f>
        <v>2.2161369369312514</v>
      </c>
      <c r="J690" s="101">
        <f t="shared" si="12"/>
        <v>0.71613693693125136</v>
      </c>
      <c r="K690" s="145"/>
      <c r="L690"/>
    </row>
    <row r="691" spans="1:12" x14ac:dyDescent="0.3">
      <c r="A691" s="149">
        <f>'Scenario calculation'!J1153</f>
        <v>0.21454933504094265</v>
      </c>
      <c r="B691" s="47">
        <f>A691-'Summary Output'!$B$24</f>
        <v>0.10720751002528177</v>
      </c>
      <c r="C691"/>
      <c r="I691" s="101">
        <f>'Scenario calculation'!D1153</f>
        <v>2.0654423209561967</v>
      </c>
      <c r="J691" s="101">
        <f t="shared" si="12"/>
        <v>0.56544232095619673</v>
      </c>
      <c r="K691" s="145"/>
      <c r="L691"/>
    </row>
    <row r="692" spans="1:12" x14ac:dyDescent="0.3">
      <c r="A692" s="149">
        <f>'Scenario calculation'!J1154</f>
        <v>0.32010962705554036</v>
      </c>
      <c r="B692" s="47">
        <f>A692-'Summary Output'!$B$24</f>
        <v>0.21276780203987949</v>
      </c>
      <c r="C692"/>
      <c r="I692" s="101">
        <f>'Scenario calculation'!D1154</f>
        <v>3.1259596160855989</v>
      </c>
      <c r="J692" s="101">
        <f t="shared" si="12"/>
        <v>1.6259596160855989</v>
      </c>
      <c r="K692" s="145"/>
      <c r="L692"/>
    </row>
    <row r="693" spans="1:12" x14ac:dyDescent="0.3">
      <c r="A693" s="149">
        <f>'Scenario calculation'!J1155</f>
        <v>0.30072915950189283</v>
      </c>
      <c r="B693" s="47">
        <f>A693-'Summary Output'!$B$24</f>
        <v>0.19338733448623197</v>
      </c>
      <c r="C693"/>
      <c r="I693" s="101">
        <f>'Scenario calculation'!D1155</f>
        <v>2.6137543116480191</v>
      </c>
      <c r="J693" s="101">
        <f t="shared" si="12"/>
        <v>1.1137543116480191</v>
      </c>
      <c r="K693" s="145"/>
      <c r="L693"/>
    </row>
    <row r="694" spans="1:12" x14ac:dyDescent="0.3">
      <c r="A694" s="149">
        <f>'Scenario calculation'!J1156</f>
        <v>0.27486062669317746</v>
      </c>
      <c r="B694" s="47">
        <f>A694-'Summary Output'!$B$24</f>
        <v>0.16751880167751659</v>
      </c>
      <c r="C694"/>
      <c r="I694" s="101">
        <f>'Scenario calculation'!D1156</f>
        <v>2.0754759666714557</v>
      </c>
      <c r="J694" s="101">
        <f t="shared" si="12"/>
        <v>0.57547596667145573</v>
      </c>
      <c r="K694" s="145"/>
      <c r="L694"/>
    </row>
    <row r="695" spans="1:12" x14ac:dyDescent="0.3">
      <c r="A695" s="149">
        <f>'Scenario calculation'!J1157</f>
        <v>0.26535207609435241</v>
      </c>
      <c r="B695" s="47">
        <f>A695-'Summary Output'!$B$24</f>
        <v>0.15801025107869154</v>
      </c>
      <c r="C695"/>
      <c r="I695" s="101">
        <f>'Scenario calculation'!D1157</f>
        <v>2.1473335271957201</v>
      </c>
      <c r="J695" s="101">
        <f t="shared" si="12"/>
        <v>0.64733352719572013</v>
      </c>
      <c r="K695" s="145"/>
      <c r="L695"/>
    </row>
    <row r="696" spans="1:12" x14ac:dyDescent="0.3">
      <c r="A696" s="149">
        <f>'Scenario calculation'!J1158</f>
        <v>0.27218135427070278</v>
      </c>
      <c r="B696" s="47">
        <f>A696-'Summary Output'!$B$24</f>
        <v>0.16483952925504192</v>
      </c>
      <c r="C696"/>
      <c r="I696" s="101">
        <f>'Scenario calculation'!D1158</f>
        <v>2.2796995344386253</v>
      </c>
      <c r="J696" s="101">
        <f t="shared" si="12"/>
        <v>0.77969953443862527</v>
      </c>
      <c r="K696" s="145"/>
      <c r="L696"/>
    </row>
    <row r="697" spans="1:12" x14ac:dyDescent="0.3">
      <c r="A697" s="149">
        <f>'Scenario calculation'!J1159</f>
        <v>0.22733742714888683</v>
      </c>
      <c r="B697" s="47">
        <f>A697-'Summary Output'!$B$24</f>
        <v>0.11999560213322595</v>
      </c>
      <c r="C697"/>
      <c r="I697" s="101">
        <f>'Scenario calculation'!D1159</f>
        <v>2.7828980256692697</v>
      </c>
      <c r="J697" s="101">
        <f t="shared" si="12"/>
        <v>1.2828980256692697</v>
      </c>
      <c r="K697" s="145"/>
      <c r="L697"/>
    </row>
    <row r="698" spans="1:12" x14ac:dyDescent="0.3">
      <c r="A698" s="149">
        <f>'Scenario calculation'!J1160</f>
        <v>0.21352369356420198</v>
      </c>
      <c r="B698" s="47">
        <f>A698-'Summary Output'!$B$24</f>
        <v>0.1061818685485411</v>
      </c>
      <c r="C698"/>
      <c r="I698" s="101">
        <f>'Scenario calculation'!D1160</f>
        <v>3.3485371518096514</v>
      </c>
      <c r="J698" s="101">
        <f t="shared" si="12"/>
        <v>1.8485371518096514</v>
      </c>
      <c r="K698" s="145"/>
      <c r="L698"/>
    </row>
    <row r="699" spans="1:12" x14ac:dyDescent="0.3">
      <c r="A699" s="149">
        <f>'Scenario calculation'!J1161</f>
        <v>0.31166993528074838</v>
      </c>
      <c r="B699" s="47">
        <f>A699-'Summary Output'!$B$24</f>
        <v>0.20432811026508751</v>
      </c>
      <c r="C699"/>
      <c r="I699" s="101">
        <f>'Scenario calculation'!D1161</f>
        <v>2.1605737835197902</v>
      </c>
      <c r="J699" s="101">
        <f t="shared" si="12"/>
        <v>0.66057378351979024</v>
      </c>
      <c r="K699" s="145"/>
      <c r="L699"/>
    </row>
    <row r="700" spans="1:12" x14ac:dyDescent="0.3">
      <c r="A700" s="149">
        <f>'Scenario calculation'!J1162</f>
        <v>0.27191103802184124</v>
      </c>
      <c r="B700" s="47">
        <f>A700-'Summary Output'!$B$24</f>
        <v>0.16456921300618038</v>
      </c>
      <c r="C700"/>
      <c r="I700" s="101">
        <f>'Scenario calculation'!D1162</f>
        <v>2.2495337858607503</v>
      </c>
      <c r="J700" s="101">
        <f t="shared" si="12"/>
        <v>0.74953378586075026</v>
      </c>
      <c r="K700" s="145"/>
      <c r="L700"/>
    </row>
    <row r="701" spans="1:12" x14ac:dyDescent="0.3">
      <c r="A701" s="149">
        <f>'Scenario calculation'!J1163</f>
        <v>0.22881741577795678</v>
      </c>
      <c r="B701" s="47">
        <f>A701-'Summary Output'!$B$24</f>
        <v>0.1214755907622959</v>
      </c>
      <c r="C701"/>
      <c r="I701" s="101">
        <f>'Scenario calculation'!D1163</f>
        <v>2.8626651945696047</v>
      </c>
      <c r="J701" s="101">
        <f t="shared" si="12"/>
        <v>1.3626651945696047</v>
      </c>
      <c r="K701" s="145"/>
      <c r="L701"/>
    </row>
    <row r="702" spans="1:12" x14ac:dyDescent="0.3">
      <c r="A702" s="149">
        <f>'Scenario calculation'!J1164</f>
        <v>0.34810610913099138</v>
      </c>
      <c r="B702" s="47">
        <f>A702-'Summary Output'!$B$24</f>
        <v>0.24076428411533052</v>
      </c>
      <c r="C702"/>
      <c r="I702" s="101">
        <f>'Scenario calculation'!D1164</f>
        <v>1.7840111328332178</v>
      </c>
      <c r="J702" s="101">
        <f t="shared" si="12"/>
        <v>0.28401113283321777</v>
      </c>
      <c r="K702" s="145"/>
      <c r="L702"/>
    </row>
    <row r="703" spans="1:12" x14ac:dyDescent="0.3">
      <c r="A703" s="149">
        <f>'Scenario calculation'!J1165</f>
        <v>0.1199144148147584</v>
      </c>
      <c r="B703" s="47">
        <f>A703-'Summary Output'!$B$24</f>
        <v>1.2572589799097519E-2</v>
      </c>
      <c r="C703"/>
      <c r="I703" s="101">
        <f>'Scenario calculation'!D1165</f>
        <v>1.9775131307892573</v>
      </c>
      <c r="J703" s="101">
        <f t="shared" si="12"/>
        <v>0.47751313078925728</v>
      </c>
      <c r="K703" s="145"/>
      <c r="L703"/>
    </row>
    <row r="704" spans="1:12" x14ac:dyDescent="0.3">
      <c r="A704" s="149">
        <f>'Scenario calculation'!J1166</f>
        <v>0.26052246661171807</v>
      </c>
      <c r="B704" s="47">
        <f>A704-'Summary Output'!$B$24</f>
        <v>0.15318064159605721</v>
      </c>
      <c r="C704"/>
      <c r="I704" s="101">
        <f>'Scenario calculation'!D1166</f>
        <v>2.6999964096828704</v>
      </c>
      <c r="J704" s="101">
        <f t="shared" si="12"/>
        <v>1.1999964096828704</v>
      </c>
      <c r="K704" s="145"/>
      <c r="L704"/>
    </row>
    <row r="705" spans="1:12" x14ac:dyDescent="0.3">
      <c r="A705" s="149">
        <f>'Scenario calculation'!J1167</f>
        <v>0.1672547727442022</v>
      </c>
      <c r="B705" s="47">
        <f>A705-'Summary Output'!$B$24</f>
        <v>5.9912947728541319E-2</v>
      </c>
      <c r="C705"/>
      <c r="I705" s="101">
        <f>'Scenario calculation'!D1167</f>
        <v>3.4169264424769081</v>
      </c>
      <c r="J705" s="101">
        <f t="shared" si="12"/>
        <v>1.9169264424769081</v>
      </c>
      <c r="K705" s="145"/>
      <c r="L705"/>
    </row>
    <row r="706" spans="1:12" x14ac:dyDescent="0.3">
      <c r="A706" s="149">
        <f>'Scenario calculation'!J1168</f>
        <v>0.19853331289127363</v>
      </c>
      <c r="B706" s="47">
        <f>A706-'Summary Output'!$B$24</f>
        <v>9.1191487875612751E-2</v>
      </c>
      <c r="C706"/>
      <c r="I706" s="101">
        <f>'Scenario calculation'!D1168</f>
        <v>2.47082081185789</v>
      </c>
      <c r="J706" s="101">
        <f t="shared" si="12"/>
        <v>0.97082081185789004</v>
      </c>
      <c r="K706" s="145"/>
      <c r="L706"/>
    </row>
    <row r="707" spans="1:12" x14ac:dyDescent="0.3">
      <c r="A707" s="149">
        <f>'Scenario calculation'!J1169</f>
        <v>0.20525277393780272</v>
      </c>
      <c r="B707" s="47">
        <f>A707-'Summary Output'!$B$24</f>
        <v>9.7910948922141847E-2</v>
      </c>
      <c r="C707"/>
      <c r="I707" s="101">
        <f>'Scenario calculation'!D1169</f>
        <v>2.70546645817566</v>
      </c>
      <c r="J707" s="101">
        <f t="shared" si="12"/>
        <v>1.20546645817566</v>
      </c>
      <c r="K707" s="145"/>
      <c r="L707"/>
    </row>
    <row r="708" spans="1:12" x14ac:dyDescent="0.3">
      <c r="A708" s="149">
        <f>'Scenario calculation'!J1170</f>
        <v>0.11304825598382839</v>
      </c>
      <c r="B708" s="47">
        <f>A708-'Summary Output'!$B$24</f>
        <v>5.7064309681675168E-3</v>
      </c>
      <c r="C708"/>
      <c r="I708" s="101">
        <f>'Scenario calculation'!D1170</f>
        <v>3.0094070639752495</v>
      </c>
      <c r="J708" s="101">
        <f t="shared" si="12"/>
        <v>1.5094070639752495</v>
      </c>
      <c r="K708" s="145"/>
      <c r="L708"/>
    </row>
    <row r="709" spans="1:12" x14ac:dyDescent="0.3">
      <c r="A709" s="149">
        <f>'Scenario calculation'!J1171</f>
        <v>0.16940539786695119</v>
      </c>
      <c r="B709" s="47">
        <f>A709-'Summary Output'!$B$24</f>
        <v>6.2063572851290313E-2</v>
      </c>
      <c r="C709"/>
      <c r="I709" s="101">
        <f>'Scenario calculation'!D1171</f>
        <v>2.9150672628015664</v>
      </c>
      <c r="J709" s="101">
        <f t="shared" si="12"/>
        <v>1.4150672628015664</v>
      </c>
      <c r="K709" s="145"/>
      <c r="L709"/>
    </row>
    <row r="710" spans="1:12" x14ac:dyDescent="0.3">
      <c r="A710" s="149">
        <f>'Scenario calculation'!J1172</f>
        <v>0.32321409703615345</v>
      </c>
      <c r="B710" s="47">
        <f>A710-'Summary Output'!$B$24</f>
        <v>0.21587227202049258</v>
      </c>
      <c r="C710"/>
      <c r="I710" s="101">
        <f>'Scenario calculation'!D1172</f>
        <v>2.6900401108981131</v>
      </c>
      <c r="J710" s="101">
        <f t="shared" si="12"/>
        <v>1.1900401108981131</v>
      </c>
      <c r="K710" s="145"/>
      <c r="L710"/>
    </row>
    <row r="711" spans="1:12" x14ac:dyDescent="0.3">
      <c r="A711" s="149">
        <f>'Scenario calculation'!J1173</f>
        <v>0.23538289337485585</v>
      </c>
      <c r="B711" s="47">
        <f>A711-'Summary Output'!$B$24</f>
        <v>0.12804106835919499</v>
      </c>
      <c r="C711"/>
      <c r="I711" s="101">
        <f>'Scenario calculation'!D1173</f>
        <v>3.1350315287189963</v>
      </c>
      <c r="J711" s="101">
        <f t="shared" si="12"/>
        <v>1.6350315287189963</v>
      </c>
      <c r="K711" s="145"/>
      <c r="L711"/>
    </row>
    <row r="712" spans="1:12" x14ac:dyDescent="0.3">
      <c r="A712" s="149">
        <f>'Scenario calculation'!J1174</f>
        <v>0.31848951622638766</v>
      </c>
      <c r="B712" s="47">
        <f>A712-'Summary Output'!$B$24</f>
        <v>0.2111476912107268</v>
      </c>
      <c r="C712"/>
      <c r="I712" s="101">
        <f>'Scenario calculation'!D1174</f>
        <v>3.3268476983870605</v>
      </c>
      <c r="J712" s="101">
        <f t="shared" si="12"/>
        <v>1.8268476983870605</v>
      </c>
      <c r="K712" s="145"/>
      <c r="L712"/>
    </row>
    <row r="713" spans="1:12" x14ac:dyDescent="0.3">
      <c r="A713" s="149">
        <f>'Scenario calculation'!J1175</f>
        <v>0.23644837007410713</v>
      </c>
      <c r="B713" s="47">
        <f>A713-'Summary Output'!$B$24</f>
        <v>0.12910654505844626</v>
      </c>
      <c r="C713"/>
      <c r="I713" s="101">
        <f>'Scenario calculation'!D1175</f>
        <v>2.0560289147574893</v>
      </c>
      <c r="J713" s="101">
        <f t="shared" si="12"/>
        <v>0.55602891475748928</v>
      </c>
      <c r="K713" s="145"/>
      <c r="L713"/>
    </row>
    <row r="714" spans="1:12" x14ac:dyDescent="0.3">
      <c r="A714" s="149">
        <f>'Scenario calculation'!J1176</f>
        <v>0.34912508630536476</v>
      </c>
      <c r="B714" s="47">
        <f>A714-'Summary Output'!$B$24</f>
        <v>0.2417832612897039</v>
      </c>
      <c r="C714"/>
      <c r="I714" s="101">
        <f>'Scenario calculation'!D1176</f>
        <v>2.2668383038344637</v>
      </c>
      <c r="J714" s="101">
        <f t="shared" si="12"/>
        <v>0.76683830383446372</v>
      </c>
      <c r="K714" s="145"/>
      <c r="L714"/>
    </row>
    <row r="715" spans="1:12" x14ac:dyDescent="0.3">
      <c r="A715" s="149">
        <f>'Scenario calculation'!J1177</f>
        <v>0.28004808918538848</v>
      </c>
      <c r="B715" s="47">
        <f>A715-'Summary Output'!$B$24</f>
        <v>0.17270626416972762</v>
      </c>
      <c r="C715"/>
      <c r="I715" s="101">
        <f>'Scenario calculation'!D1177</f>
        <v>1.9310550671262796</v>
      </c>
      <c r="J715" s="101">
        <f t="shared" si="12"/>
        <v>0.43105506712627961</v>
      </c>
      <c r="K715" s="145"/>
      <c r="L715"/>
    </row>
    <row r="716" spans="1:12" x14ac:dyDescent="0.3">
      <c r="A716" s="149">
        <f>'Scenario calculation'!J1178</f>
        <v>0.34536736074891539</v>
      </c>
      <c r="B716" s="47">
        <f>A716-'Summary Output'!$B$24</f>
        <v>0.23802553573325452</v>
      </c>
      <c r="C716"/>
      <c r="I716" s="101">
        <f>'Scenario calculation'!D1178</f>
        <v>2.0956540797977303</v>
      </c>
      <c r="J716" s="101">
        <f t="shared" si="12"/>
        <v>0.59565407979773033</v>
      </c>
      <c r="K716" s="145"/>
      <c r="L716"/>
    </row>
    <row r="717" spans="1:12" x14ac:dyDescent="0.3">
      <c r="A717" s="149">
        <f>'Scenario calculation'!J1179</f>
        <v>0.23532218412444994</v>
      </c>
      <c r="B717" s="47">
        <f>A717-'Summary Output'!$B$24</f>
        <v>0.12798035910878908</v>
      </c>
      <c r="C717"/>
      <c r="I717" s="101">
        <f>'Scenario calculation'!D1179</f>
        <v>1.553860334926942</v>
      </c>
      <c r="J717" s="101">
        <f t="shared" si="12"/>
        <v>5.3860334926941977E-2</v>
      </c>
      <c r="K717" s="145"/>
      <c r="L717"/>
    </row>
    <row r="718" spans="1:12" x14ac:dyDescent="0.3">
      <c r="A718" s="149">
        <f>'Scenario calculation'!J1180</f>
        <v>0.24717092551498365</v>
      </c>
      <c r="B718" s="47">
        <f>A718-'Summary Output'!$B$24</f>
        <v>0.13982910049932279</v>
      </c>
      <c r="C718"/>
      <c r="I718" s="101">
        <f>'Scenario calculation'!D1180</f>
        <v>3.4781468050282442</v>
      </c>
      <c r="J718" s="101">
        <f t="shared" si="12"/>
        <v>1.9781468050282442</v>
      </c>
      <c r="K718" s="145"/>
      <c r="L718"/>
    </row>
    <row r="719" spans="1:12" x14ac:dyDescent="0.3">
      <c r="A719" s="149">
        <f>'Scenario calculation'!J1181</f>
        <v>0.29574957936725599</v>
      </c>
      <c r="B719" s="47">
        <f>A719-'Summary Output'!$B$24</f>
        <v>0.18840775435159512</v>
      </c>
      <c r="C719"/>
      <c r="I719" s="101">
        <f>'Scenario calculation'!D1181</f>
        <v>2.2338023463923022</v>
      </c>
      <c r="J719" s="101">
        <f t="shared" si="12"/>
        <v>0.73380234639230224</v>
      </c>
      <c r="K719" s="145"/>
      <c r="L719"/>
    </row>
    <row r="720" spans="1:12" x14ac:dyDescent="0.3">
      <c r="A720" s="149">
        <f>'Scenario calculation'!J1182</f>
        <v>0.1645770803142812</v>
      </c>
      <c r="B720" s="47">
        <f>A720-'Summary Output'!$B$24</f>
        <v>5.7235255298620322E-2</v>
      </c>
      <c r="C720"/>
      <c r="I720" s="101">
        <f>'Scenario calculation'!D1182</f>
        <v>2.4175698783014177</v>
      </c>
      <c r="J720" s="101">
        <f t="shared" ref="J720:J783" si="13">I720-1.5</f>
        <v>0.91756987830141767</v>
      </c>
      <c r="K720" s="145"/>
      <c r="L720"/>
    </row>
    <row r="721" spans="1:12" x14ac:dyDescent="0.3">
      <c r="A721" s="149">
        <f>'Scenario calculation'!J1183</f>
        <v>0.3418203591402349</v>
      </c>
      <c r="B721" s="47">
        <f>A721-'Summary Output'!$B$24</f>
        <v>0.23447853412457403</v>
      </c>
      <c r="C721"/>
      <c r="I721" s="101">
        <f>'Scenario calculation'!D1183</f>
        <v>2.4969440564552121</v>
      </c>
      <c r="J721" s="101">
        <f t="shared" si="13"/>
        <v>0.99694405645521211</v>
      </c>
      <c r="K721" s="145"/>
      <c r="L721"/>
    </row>
    <row r="722" spans="1:12" x14ac:dyDescent="0.3">
      <c r="A722" s="149">
        <f>'Scenario calculation'!J1184</f>
        <v>0.17519134988260299</v>
      </c>
      <c r="B722" s="47">
        <f>A722-'Summary Output'!$B$24</f>
        <v>6.784952486694211E-2</v>
      </c>
      <c r="C722"/>
      <c r="I722" s="101">
        <f>'Scenario calculation'!D1184</f>
        <v>2.3670331536572986</v>
      </c>
      <c r="J722" s="101">
        <f t="shared" si="13"/>
        <v>0.86703315365729861</v>
      </c>
      <c r="K722" s="145"/>
      <c r="L722"/>
    </row>
    <row r="723" spans="1:12" x14ac:dyDescent="0.3">
      <c r="A723" s="149">
        <f>'Scenario calculation'!J1185</f>
        <v>0.2261522003609866</v>
      </c>
      <c r="B723" s="47">
        <f>A723-'Summary Output'!$B$24</f>
        <v>0.11881037534532572</v>
      </c>
      <c r="C723"/>
      <c r="I723" s="101">
        <f>'Scenario calculation'!D1185</f>
        <v>1.7615504315280064</v>
      </c>
      <c r="J723" s="101">
        <f t="shared" si="13"/>
        <v>0.26155043152800639</v>
      </c>
      <c r="K723" s="145"/>
      <c r="L723"/>
    </row>
    <row r="724" spans="1:12" x14ac:dyDescent="0.3">
      <c r="A724" s="149">
        <f>'Scenario calculation'!J1186</f>
        <v>0.28370793112125803</v>
      </c>
      <c r="B724" s="47">
        <f>A724-'Summary Output'!$B$24</f>
        <v>0.17636610610559716</v>
      </c>
      <c r="C724"/>
      <c r="I724" s="101">
        <f>'Scenario calculation'!D1186</f>
        <v>2.2720515392257679</v>
      </c>
      <c r="J724" s="101">
        <f t="shared" si="13"/>
        <v>0.77205153922576786</v>
      </c>
      <c r="K724" s="145"/>
      <c r="L724"/>
    </row>
    <row r="725" spans="1:12" x14ac:dyDescent="0.3">
      <c r="A725" s="149">
        <f>'Scenario calculation'!J1187</f>
        <v>0.3329158031201549</v>
      </c>
      <c r="B725" s="47">
        <f>A725-'Summary Output'!$B$24</f>
        <v>0.22557397810449403</v>
      </c>
      <c r="C725"/>
      <c r="I725" s="101">
        <f>'Scenario calculation'!D1187</f>
        <v>2.3973805852079773</v>
      </c>
      <c r="J725" s="101">
        <f t="shared" si="13"/>
        <v>0.89738058520797725</v>
      </c>
      <c r="K725" s="145"/>
      <c r="L725"/>
    </row>
    <row r="726" spans="1:12" x14ac:dyDescent="0.3">
      <c r="A726" s="149">
        <f>'Scenario calculation'!J1188</f>
        <v>0.19389075967999059</v>
      </c>
      <c r="B726" s="47">
        <f>A726-'Summary Output'!$B$24</f>
        <v>8.654893466432971E-2</v>
      </c>
      <c r="C726"/>
      <c r="I726" s="101">
        <f>'Scenario calculation'!D1188</f>
        <v>3.0111215249699326</v>
      </c>
      <c r="J726" s="101">
        <f t="shared" si="13"/>
        <v>1.5111215249699326</v>
      </c>
      <c r="K726" s="145"/>
      <c r="L726"/>
    </row>
    <row r="727" spans="1:12" x14ac:dyDescent="0.3">
      <c r="A727" s="149">
        <f>'Scenario calculation'!J1189</f>
        <v>0.13251653668667118</v>
      </c>
      <c r="B727" s="47">
        <f>A727-'Summary Output'!$B$24</f>
        <v>2.5174711671010305E-2</v>
      </c>
      <c r="C727"/>
      <c r="I727" s="101">
        <f>'Scenario calculation'!D1189</f>
        <v>2.5221201064726877</v>
      </c>
      <c r="J727" s="101">
        <f t="shared" si="13"/>
        <v>1.0221201064726877</v>
      </c>
      <c r="K727" s="145"/>
      <c r="L727"/>
    </row>
    <row r="728" spans="1:12" x14ac:dyDescent="0.3">
      <c r="A728" s="149">
        <f>'Scenario calculation'!J1190</f>
        <v>0.23916063197179827</v>
      </c>
      <c r="B728" s="47">
        <f>A728-'Summary Output'!$B$24</f>
        <v>0.1318188069561374</v>
      </c>
      <c r="C728"/>
      <c r="I728" s="101">
        <f>'Scenario calculation'!D1190</f>
        <v>2.5731613811307028</v>
      </c>
      <c r="J728" s="101">
        <f t="shared" si="13"/>
        <v>1.0731613811307028</v>
      </c>
      <c r="K728" s="145"/>
      <c r="L728"/>
    </row>
    <row r="729" spans="1:12" x14ac:dyDescent="0.3">
      <c r="A729" s="149">
        <f>'Scenario calculation'!J1191</f>
        <v>0.1295635771684438</v>
      </c>
      <c r="B729" s="47">
        <f>A729-'Summary Output'!$B$24</f>
        <v>2.2221752152782923E-2</v>
      </c>
      <c r="C729"/>
      <c r="I729" s="101">
        <f>'Scenario calculation'!D1191</f>
        <v>3.0091497082933412</v>
      </c>
      <c r="J729" s="101">
        <f t="shared" si="13"/>
        <v>1.5091497082933412</v>
      </c>
      <c r="K729" s="145"/>
      <c r="L729"/>
    </row>
    <row r="730" spans="1:12" x14ac:dyDescent="0.3">
      <c r="A730" s="149">
        <f>'Scenario calculation'!J1192</f>
        <v>0.37985004322534821</v>
      </c>
      <c r="B730" s="47">
        <f>A730-'Summary Output'!$B$24</f>
        <v>0.27250821820968735</v>
      </c>
      <c r="C730"/>
      <c r="I730" s="101">
        <f>'Scenario calculation'!D1192</f>
        <v>2.1120066157572888</v>
      </c>
      <c r="J730" s="101">
        <f t="shared" si="13"/>
        <v>0.61200661575728876</v>
      </c>
      <c r="K730" s="145"/>
      <c r="L730"/>
    </row>
    <row r="731" spans="1:12" x14ac:dyDescent="0.3">
      <c r="A731" s="149">
        <f>'Scenario calculation'!J1193</f>
        <v>0.19851884975009249</v>
      </c>
      <c r="B731" s="47">
        <f>A731-'Summary Output'!$B$24</f>
        <v>9.1177024734431608E-2</v>
      </c>
      <c r="C731"/>
      <c r="I731" s="101">
        <f>'Scenario calculation'!D1193</f>
        <v>2.8992053388021053</v>
      </c>
      <c r="J731" s="101">
        <f t="shared" si="13"/>
        <v>1.3992053388021053</v>
      </c>
      <c r="K731" s="145"/>
      <c r="L731"/>
    </row>
    <row r="732" spans="1:12" x14ac:dyDescent="0.3">
      <c r="A732" s="149">
        <f>'Scenario calculation'!J1194</f>
        <v>0.17058603320496668</v>
      </c>
      <c r="B732" s="47">
        <f>A732-'Summary Output'!$B$24</f>
        <v>6.3244208189305803E-2</v>
      </c>
      <c r="C732"/>
      <c r="I732" s="101">
        <f>'Scenario calculation'!D1194</f>
        <v>3.0955134684254322</v>
      </c>
      <c r="J732" s="101">
        <f t="shared" si="13"/>
        <v>1.5955134684254322</v>
      </c>
      <c r="K732" s="145"/>
      <c r="L732"/>
    </row>
    <row r="733" spans="1:12" x14ac:dyDescent="0.3">
      <c r="A733" s="149">
        <f>'Scenario calculation'!J1195</f>
        <v>0.20393031885507362</v>
      </c>
      <c r="B733" s="47">
        <f>A733-'Summary Output'!$B$24</f>
        <v>9.6588493839412745E-2</v>
      </c>
      <c r="C733"/>
      <c r="I733" s="101">
        <f>'Scenario calculation'!D1195</f>
        <v>2.235556769791688</v>
      </c>
      <c r="J733" s="101">
        <f t="shared" si="13"/>
        <v>0.73555676979168805</v>
      </c>
      <c r="K733" s="145"/>
      <c r="L733"/>
    </row>
    <row r="734" spans="1:12" x14ac:dyDescent="0.3">
      <c r="A734" s="149">
        <f>'Scenario calculation'!J1196</f>
        <v>0.38908150227635052</v>
      </c>
      <c r="B734" s="47">
        <f>A734-'Summary Output'!$B$24</f>
        <v>0.28173967726068966</v>
      </c>
      <c r="C734"/>
      <c r="I734" s="101">
        <f>'Scenario calculation'!D1196</f>
        <v>2.4547354678809135</v>
      </c>
      <c r="J734" s="101">
        <f t="shared" si="13"/>
        <v>0.95473546788091346</v>
      </c>
      <c r="K734" s="145"/>
      <c r="L734"/>
    </row>
    <row r="735" spans="1:12" x14ac:dyDescent="0.3">
      <c r="A735" s="149">
        <f>'Scenario calculation'!J1197</f>
        <v>0.21968842037088376</v>
      </c>
      <c r="B735" s="47">
        <f>A735-'Summary Output'!$B$24</f>
        <v>0.11234659535522289</v>
      </c>
      <c r="C735"/>
      <c r="I735" s="101">
        <f>'Scenario calculation'!D1197</f>
        <v>2.5995284693017617</v>
      </c>
      <c r="J735" s="101">
        <f t="shared" si="13"/>
        <v>1.0995284693017617</v>
      </c>
      <c r="K735" s="145"/>
      <c r="L735"/>
    </row>
    <row r="736" spans="1:12" x14ac:dyDescent="0.3">
      <c r="A736" s="149">
        <f>'Scenario calculation'!J1198</f>
        <v>0.36317288935306657</v>
      </c>
      <c r="B736" s="47">
        <f>A736-'Summary Output'!$B$24</f>
        <v>0.25583106433740571</v>
      </c>
      <c r="C736"/>
      <c r="I736" s="101">
        <f>'Scenario calculation'!D1198</f>
        <v>2.1838365436851879</v>
      </c>
      <c r="J736" s="101">
        <f t="shared" si="13"/>
        <v>0.68383654368518787</v>
      </c>
      <c r="K736" s="145"/>
      <c r="L736"/>
    </row>
    <row r="737" spans="1:12" x14ac:dyDescent="0.3">
      <c r="A737" s="149">
        <f>'Scenario calculation'!J1199</f>
        <v>0.1390490792519723</v>
      </c>
      <c r="B737" s="47">
        <f>A737-'Summary Output'!$B$24</f>
        <v>3.1707254236311419E-2</v>
      </c>
      <c r="C737"/>
      <c r="I737" s="101">
        <f>'Scenario calculation'!D1199</f>
        <v>3.1427834631081244</v>
      </c>
      <c r="J737" s="101">
        <f t="shared" si="13"/>
        <v>1.6427834631081244</v>
      </c>
      <c r="K737" s="145"/>
      <c r="L737"/>
    </row>
    <row r="738" spans="1:12" x14ac:dyDescent="0.3">
      <c r="A738" s="149">
        <f>'Scenario calculation'!J1200</f>
        <v>0.20352013947677072</v>
      </c>
      <c r="B738" s="47">
        <f>A738-'Summary Output'!$B$24</f>
        <v>9.6178314461109846E-2</v>
      </c>
      <c r="C738"/>
      <c r="I738" s="101">
        <f>'Scenario calculation'!D1200</f>
        <v>2.3869379005017728</v>
      </c>
      <c r="J738" s="101">
        <f t="shared" si="13"/>
        <v>0.88693790050177279</v>
      </c>
      <c r="K738" s="145"/>
      <c r="L738"/>
    </row>
    <row r="739" spans="1:12" x14ac:dyDescent="0.3">
      <c r="A739" s="149">
        <f>'Scenario calculation'!J1201</f>
        <v>0.41285553355640769</v>
      </c>
      <c r="B739" s="47">
        <f>A739-'Summary Output'!$B$24</f>
        <v>0.30551370854074683</v>
      </c>
      <c r="C739"/>
      <c r="I739" s="101">
        <f>'Scenario calculation'!D1201</f>
        <v>1.5789061185064424</v>
      </c>
      <c r="J739" s="101">
        <f t="shared" si="13"/>
        <v>7.8906118506442358E-2</v>
      </c>
      <c r="K739" s="145"/>
      <c r="L739"/>
    </row>
    <row r="740" spans="1:12" x14ac:dyDescent="0.3">
      <c r="A740" s="149">
        <f>'Scenario calculation'!J1202</f>
        <v>0.29703302805504994</v>
      </c>
      <c r="B740" s="47">
        <f>A740-'Summary Output'!$B$24</f>
        <v>0.18969120303938908</v>
      </c>
      <c r="C740"/>
      <c r="I740" s="101">
        <f>'Scenario calculation'!D1202</f>
        <v>2.9775774574733811</v>
      </c>
      <c r="J740" s="101">
        <f t="shared" si="13"/>
        <v>1.4775774574733811</v>
      </c>
      <c r="K740" s="145"/>
      <c r="L740"/>
    </row>
    <row r="741" spans="1:12" x14ac:dyDescent="0.3">
      <c r="A741" s="149">
        <f>'Scenario calculation'!J1203</f>
        <v>0.14651826962105208</v>
      </c>
      <c r="B741" s="47">
        <f>A741-'Summary Output'!$B$24</f>
        <v>3.91764446053912E-2</v>
      </c>
      <c r="C741"/>
      <c r="I741" s="101">
        <f>'Scenario calculation'!D1203</f>
        <v>2.3305739961505414</v>
      </c>
      <c r="J741" s="101">
        <f t="shared" si="13"/>
        <v>0.83057399615054139</v>
      </c>
      <c r="K741" s="145"/>
      <c r="L741"/>
    </row>
    <row r="742" spans="1:12" x14ac:dyDescent="0.3">
      <c r="A742" s="149">
        <f>'Scenario calculation'!J1204</f>
        <v>0.18870850823112351</v>
      </c>
      <c r="B742" s="47">
        <f>A742-'Summary Output'!$B$24</f>
        <v>8.1366683215462629E-2</v>
      </c>
      <c r="C742"/>
      <c r="I742" s="101">
        <f>'Scenario calculation'!D1204</f>
        <v>2.0406563591907974</v>
      </c>
      <c r="J742" s="101">
        <f t="shared" si="13"/>
        <v>0.54065635919079735</v>
      </c>
      <c r="K742" s="145"/>
      <c r="L742"/>
    </row>
    <row r="743" spans="1:12" x14ac:dyDescent="0.3">
      <c r="A743" s="149">
        <f>'Scenario calculation'!J1205</f>
        <v>0.30215688404013141</v>
      </c>
      <c r="B743" s="47">
        <f>A743-'Summary Output'!$B$24</f>
        <v>0.19481505902447055</v>
      </c>
      <c r="C743"/>
      <c r="I743" s="101">
        <f>'Scenario calculation'!D1205</f>
        <v>2.5724384854892071</v>
      </c>
      <c r="J743" s="101">
        <f t="shared" si="13"/>
        <v>1.0724384854892071</v>
      </c>
      <c r="K743" s="145"/>
      <c r="L743"/>
    </row>
    <row r="744" spans="1:12" x14ac:dyDescent="0.3">
      <c r="A744" s="149">
        <f>'Scenario calculation'!J1206</f>
        <v>8.8754653614577794E-2</v>
      </c>
      <c r="B744" s="47">
        <f>A744-'Summary Output'!$B$24</f>
        <v>-1.8587171401083083E-2</v>
      </c>
      <c r="C744"/>
      <c r="I744" s="101">
        <f>'Scenario calculation'!D1206</f>
        <v>1.9391032037991436</v>
      </c>
      <c r="J744" s="101">
        <f t="shared" si="13"/>
        <v>0.43910320379914358</v>
      </c>
      <c r="K744" s="145"/>
      <c r="L744"/>
    </row>
    <row r="745" spans="1:12" x14ac:dyDescent="0.3">
      <c r="A745" s="149">
        <f>'Scenario calculation'!J1207</f>
        <v>0.22746577004020097</v>
      </c>
      <c r="B745" s="47">
        <f>A745-'Summary Output'!$B$24</f>
        <v>0.12012394502454009</v>
      </c>
      <c r="C745"/>
      <c r="I745" s="101">
        <f>'Scenario calculation'!D1207</f>
        <v>2.2111833184145642</v>
      </c>
      <c r="J745" s="101">
        <f t="shared" si="13"/>
        <v>0.71118331841456417</v>
      </c>
      <c r="K745" s="145"/>
      <c r="L745"/>
    </row>
    <row r="746" spans="1:12" x14ac:dyDescent="0.3">
      <c r="A746" s="149">
        <f>'Scenario calculation'!J1208</f>
        <v>0.17210644077815407</v>
      </c>
      <c r="B746" s="47">
        <f>A746-'Summary Output'!$B$24</f>
        <v>6.4764615762493191E-2</v>
      </c>
      <c r="C746"/>
      <c r="I746" s="101">
        <f>'Scenario calculation'!D1208</f>
        <v>2.9198858740794895</v>
      </c>
      <c r="J746" s="101">
        <f t="shared" si="13"/>
        <v>1.4198858740794895</v>
      </c>
      <c r="K746" s="145"/>
      <c r="L746"/>
    </row>
    <row r="747" spans="1:12" x14ac:dyDescent="0.3">
      <c r="A747" s="149">
        <f>'Scenario calculation'!J1209</f>
        <v>0.31059952978335659</v>
      </c>
      <c r="B747" s="47">
        <f>A747-'Summary Output'!$B$24</f>
        <v>0.20325770476769572</v>
      </c>
      <c r="C747"/>
      <c r="I747" s="101">
        <f>'Scenario calculation'!D1209</f>
        <v>1.8472929309811996</v>
      </c>
      <c r="J747" s="101">
        <f t="shared" si="13"/>
        <v>0.34729293098119962</v>
      </c>
      <c r="K747" s="145"/>
      <c r="L747"/>
    </row>
    <row r="748" spans="1:12" x14ac:dyDescent="0.3">
      <c r="A748" s="149">
        <f>'Scenario calculation'!J1210</f>
        <v>0.31022504395162454</v>
      </c>
      <c r="B748" s="47">
        <f>A748-'Summary Output'!$B$24</f>
        <v>0.20288321893596367</v>
      </c>
      <c r="C748"/>
      <c r="I748" s="101">
        <f>'Scenario calculation'!D1210</f>
        <v>2.2508445097486671</v>
      </c>
      <c r="J748" s="101">
        <f t="shared" si="13"/>
        <v>0.75084450974866712</v>
      </c>
      <c r="K748" s="145"/>
      <c r="L748"/>
    </row>
    <row r="749" spans="1:12" x14ac:dyDescent="0.3">
      <c r="A749" s="149">
        <f>'Scenario calculation'!J1211</f>
        <v>0.10179136755188134</v>
      </c>
      <c r="B749" s="47">
        <f>A749-'Summary Output'!$B$24</f>
        <v>-5.5504574637795373E-3</v>
      </c>
      <c r="C749"/>
      <c r="I749" s="101">
        <f>'Scenario calculation'!D1211</f>
        <v>2.054630342728101</v>
      </c>
      <c r="J749" s="101">
        <f t="shared" si="13"/>
        <v>0.55463034272810097</v>
      </c>
      <c r="K749" s="145"/>
      <c r="L749"/>
    </row>
    <row r="750" spans="1:12" x14ac:dyDescent="0.3">
      <c r="A750" s="149">
        <f>'Scenario calculation'!J1212</f>
        <v>0.24465336776365798</v>
      </c>
      <c r="B750" s="47">
        <f>A750-'Summary Output'!$B$24</f>
        <v>0.13731154274799712</v>
      </c>
      <c r="C750"/>
      <c r="I750" s="101">
        <f>'Scenario calculation'!D1212</f>
        <v>2.4780127529620048</v>
      </c>
      <c r="J750" s="101">
        <f t="shared" si="13"/>
        <v>0.97801275296200485</v>
      </c>
      <c r="K750" s="145"/>
      <c r="L750"/>
    </row>
    <row r="751" spans="1:12" x14ac:dyDescent="0.3">
      <c r="A751" s="149">
        <f>'Scenario calculation'!J1213</f>
        <v>0.28110523883572047</v>
      </c>
      <c r="B751" s="47">
        <f>A751-'Summary Output'!$B$24</f>
        <v>0.17376341382005961</v>
      </c>
      <c r="C751"/>
      <c r="I751" s="101">
        <f>'Scenario calculation'!D1213</f>
        <v>2.7649076436561457</v>
      </c>
      <c r="J751" s="101">
        <f t="shared" si="13"/>
        <v>1.2649076436561457</v>
      </c>
      <c r="K751" s="145"/>
      <c r="L751"/>
    </row>
    <row r="752" spans="1:12" x14ac:dyDescent="0.3">
      <c r="A752" s="149">
        <f>'Scenario calculation'!J1214</f>
        <v>0.17794711403159935</v>
      </c>
      <c r="B752" s="47">
        <f>A752-'Summary Output'!$B$24</f>
        <v>7.0605289015938474E-2</v>
      </c>
      <c r="C752"/>
      <c r="I752" s="101">
        <f>'Scenario calculation'!D1214</f>
        <v>2.475315081591821</v>
      </c>
      <c r="J752" s="101">
        <f t="shared" si="13"/>
        <v>0.97531508159182101</v>
      </c>
      <c r="K752" s="145"/>
      <c r="L752"/>
    </row>
    <row r="753" spans="1:12" x14ac:dyDescent="0.3">
      <c r="A753" s="149">
        <f>'Scenario calculation'!J1215</f>
        <v>0.26157794951120805</v>
      </c>
      <c r="B753" s="47">
        <f>A753-'Summary Output'!$B$24</f>
        <v>0.15423612449554719</v>
      </c>
      <c r="C753"/>
      <c r="I753" s="101">
        <f>'Scenario calculation'!D1215</f>
        <v>2.1837781313684004</v>
      </c>
      <c r="J753" s="101">
        <f t="shared" si="13"/>
        <v>0.68377813136840038</v>
      </c>
      <c r="K753" s="145"/>
      <c r="L753"/>
    </row>
    <row r="754" spans="1:12" x14ac:dyDescent="0.3">
      <c r="A754" s="149">
        <f>'Scenario calculation'!J1216</f>
        <v>0.27542215727840702</v>
      </c>
      <c r="B754" s="47">
        <f>A754-'Summary Output'!$B$24</f>
        <v>0.16808033226274616</v>
      </c>
      <c r="C754"/>
      <c r="I754" s="101">
        <f>'Scenario calculation'!D1216</f>
        <v>2.775232180067198</v>
      </c>
      <c r="J754" s="101">
        <f t="shared" si="13"/>
        <v>1.275232180067198</v>
      </c>
      <c r="K754" s="145"/>
      <c r="L754"/>
    </row>
    <row r="755" spans="1:12" x14ac:dyDescent="0.3">
      <c r="A755" s="149">
        <f>'Scenario calculation'!J1217</f>
        <v>0.28329023206519399</v>
      </c>
      <c r="B755" s="47">
        <f>A755-'Summary Output'!$B$24</f>
        <v>0.17594840704953313</v>
      </c>
      <c r="C755"/>
      <c r="I755" s="101">
        <f>'Scenario calculation'!D1217</f>
        <v>2.4373486056047793</v>
      </c>
      <c r="J755" s="101">
        <f t="shared" si="13"/>
        <v>0.93734860560477928</v>
      </c>
      <c r="K755" s="145"/>
      <c r="L755"/>
    </row>
    <row r="756" spans="1:12" x14ac:dyDescent="0.3">
      <c r="A756" s="149">
        <f>'Scenario calculation'!J1218</f>
        <v>0.31242826489665876</v>
      </c>
      <c r="B756" s="47">
        <f>A756-'Summary Output'!$B$24</f>
        <v>0.2050864398809979</v>
      </c>
      <c r="C756"/>
      <c r="I756" s="101">
        <f>'Scenario calculation'!D1218</f>
        <v>2.6153238845961613</v>
      </c>
      <c r="J756" s="101">
        <f t="shared" si="13"/>
        <v>1.1153238845961613</v>
      </c>
      <c r="K756" s="145"/>
      <c r="L756"/>
    </row>
    <row r="757" spans="1:12" x14ac:dyDescent="0.3">
      <c r="A757" s="149">
        <f>'Scenario calculation'!J1219</f>
        <v>0.17941421479453235</v>
      </c>
      <c r="B757" s="47">
        <f>A757-'Summary Output'!$B$24</f>
        <v>7.2072389778871468E-2</v>
      </c>
      <c r="C757"/>
      <c r="I757" s="101">
        <f>'Scenario calculation'!D1219</f>
        <v>2.3169797665240361</v>
      </c>
      <c r="J757" s="101">
        <f t="shared" si="13"/>
        <v>0.81697976652403614</v>
      </c>
      <c r="K757" s="145"/>
      <c r="L757"/>
    </row>
    <row r="758" spans="1:12" x14ac:dyDescent="0.3">
      <c r="A758" s="149">
        <f>'Scenario calculation'!J1220</f>
        <v>0.2456325665167145</v>
      </c>
      <c r="B758" s="47">
        <f>A758-'Summary Output'!$B$24</f>
        <v>0.13829074150105364</v>
      </c>
      <c r="C758"/>
      <c r="I758" s="101">
        <f>'Scenario calculation'!D1220</f>
        <v>2.1783580858154203</v>
      </c>
      <c r="J758" s="101">
        <f t="shared" si="13"/>
        <v>0.67835808581542034</v>
      </c>
      <c r="K758" s="145"/>
      <c r="L758"/>
    </row>
    <row r="759" spans="1:12" x14ac:dyDescent="0.3">
      <c r="A759" s="149">
        <f>'Scenario calculation'!J1221</f>
        <v>0.17146746448478867</v>
      </c>
      <c r="B759" s="47">
        <f>A759-'Summary Output'!$B$24</f>
        <v>6.412563946912779E-2</v>
      </c>
      <c r="C759"/>
      <c r="I759" s="101">
        <f>'Scenario calculation'!D1221</f>
        <v>2.6530850248167739</v>
      </c>
      <c r="J759" s="101">
        <f t="shared" si="13"/>
        <v>1.1530850248167739</v>
      </c>
      <c r="K759" s="145"/>
      <c r="L759"/>
    </row>
    <row r="760" spans="1:12" x14ac:dyDescent="0.3">
      <c r="A760" s="149">
        <f>'Scenario calculation'!J1222</f>
        <v>0.3074983523953827</v>
      </c>
      <c r="B760" s="47">
        <f>A760-'Summary Output'!$B$24</f>
        <v>0.20015652737972184</v>
      </c>
      <c r="C760"/>
      <c r="I760" s="101">
        <f>'Scenario calculation'!D1222</f>
        <v>2.6522126198207099</v>
      </c>
      <c r="J760" s="101">
        <f t="shared" si="13"/>
        <v>1.1522126198207099</v>
      </c>
      <c r="K760" s="145"/>
      <c r="L760"/>
    </row>
    <row r="761" spans="1:12" x14ac:dyDescent="0.3">
      <c r="A761" s="149">
        <f>'Scenario calculation'!J1223</f>
        <v>0.26489624671016898</v>
      </c>
      <c r="B761" s="47">
        <f>A761-'Summary Output'!$B$24</f>
        <v>0.15755442169450812</v>
      </c>
      <c r="C761"/>
      <c r="I761" s="101">
        <f>'Scenario calculation'!D1223</f>
        <v>3.5135379742061779</v>
      </c>
      <c r="J761" s="101">
        <f t="shared" si="13"/>
        <v>2.0135379742061779</v>
      </c>
      <c r="K761" s="145"/>
      <c r="L761"/>
    </row>
    <row r="762" spans="1:12" x14ac:dyDescent="0.3">
      <c r="A762" s="149">
        <f>'Scenario calculation'!J1224</f>
        <v>0.30157599445255889</v>
      </c>
      <c r="B762" s="47">
        <f>A762-'Summary Output'!$B$24</f>
        <v>0.19423416943689803</v>
      </c>
      <c r="C762"/>
      <c r="I762" s="101">
        <f>'Scenario calculation'!D1224</f>
        <v>2.9677785659994504</v>
      </c>
      <c r="J762" s="101">
        <f t="shared" si="13"/>
        <v>1.4677785659994504</v>
      </c>
      <c r="K762" s="145"/>
      <c r="L762"/>
    </row>
    <row r="763" spans="1:12" x14ac:dyDescent="0.3">
      <c r="A763" s="149">
        <f>'Scenario calculation'!J1225</f>
        <v>0.27803102620982734</v>
      </c>
      <c r="B763" s="47">
        <f>A763-'Summary Output'!$B$24</f>
        <v>0.17068920119416647</v>
      </c>
      <c r="C763"/>
      <c r="I763" s="101">
        <f>'Scenario calculation'!D1225</f>
        <v>2.2474268840573464</v>
      </c>
      <c r="J763" s="101">
        <f t="shared" si="13"/>
        <v>0.74742688405734636</v>
      </c>
      <c r="K763" s="145"/>
      <c r="L763"/>
    </row>
    <row r="764" spans="1:12" x14ac:dyDescent="0.3">
      <c r="A764" s="149">
        <f>'Scenario calculation'!J1226</f>
        <v>0.33849899979633213</v>
      </c>
      <c r="B764" s="47">
        <f>A764-'Summary Output'!$B$24</f>
        <v>0.23115717478067127</v>
      </c>
      <c r="C764"/>
      <c r="I764" s="101">
        <f>'Scenario calculation'!D1226</f>
        <v>2.8180773267453643</v>
      </c>
      <c r="J764" s="101">
        <f t="shared" si="13"/>
        <v>1.3180773267453643</v>
      </c>
      <c r="K764" s="145"/>
      <c r="L764"/>
    </row>
    <row r="765" spans="1:12" x14ac:dyDescent="0.3">
      <c r="A765" s="149">
        <f>'Scenario calculation'!J1227</f>
        <v>0.26940258037109022</v>
      </c>
      <c r="B765" s="47">
        <f>A765-'Summary Output'!$B$24</f>
        <v>0.16206075535542935</v>
      </c>
      <c r="C765"/>
      <c r="I765" s="101">
        <f>'Scenario calculation'!D1227</f>
        <v>2.5452395532735599</v>
      </c>
      <c r="J765" s="101">
        <f t="shared" si="13"/>
        <v>1.0452395532735599</v>
      </c>
      <c r="K765" s="145"/>
      <c r="L765"/>
    </row>
    <row r="766" spans="1:12" x14ac:dyDescent="0.3">
      <c r="A766" s="149">
        <f>'Scenario calculation'!J1228</f>
        <v>0.14112807665104055</v>
      </c>
      <c r="B766" s="47">
        <f>A766-'Summary Output'!$B$24</f>
        <v>3.3786251635379669E-2</v>
      </c>
      <c r="C766"/>
      <c r="I766" s="101">
        <f>'Scenario calculation'!D1228</f>
        <v>1.5781063346055424</v>
      </c>
      <c r="J766" s="101">
        <f t="shared" si="13"/>
        <v>7.8106334605542393E-2</v>
      </c>
      <c r="K766" s="145"/>
      <c r="L766"/>
    </row>
    <row r="767" spans="1:12" x14ac:dyDescent="0.3">
      <c r="A767" s="149">
        <f>'Scenario calculation'!J1229</f>
        <v>0.17023448283074449</v>
      </c>
      <c r="B767" s="47">
        <f>A767-'Summary Output'!$B$24</f>
        <v>6.2892657815083616E-2</v>
      </c>
      <c r="C767"/>
      <c r="I767" s="101">
        <f>'Scenario calculation'!D1229</f>
        <v>1.9595876655672329</v>
      </c>
      <c r="J767" s="101">
        <f t="shared" si="13"/>
        <v>0.45958766556723285</v>
      </c>
      <c r="K767" s="145"/>
      <c r="L767"/>
    </row>
    <row r="768" spans="1:12" x14ac:dyDescent="0.3">
      <c r="A768" s="149">
        <f>'Scenario calculation'!J1230</f>
        <v>0.19109962408988834</v>
      </c>
      <c r="B768" s="47">
        <f>A768-'Summary Output'!$B$24</f>
        <v>8.3757799074227465E-2</v>
      </c>
      <c r="C768"/>
      <c r="I768" s="101">
        <f>'Scenario calculation'!D1230</f>
        <v>2.7019973107473403</v>
      </c>
      <c r="J768" s="101">
        <f t="shared" si="13"/>
        <v>1.2019973107473403</v>
      </c>
      <c r="K768" s="145"/>
      <c r="L768"/>
    </row>
    <row r="769" spans="1:12" x14ac:dyDescent="0.3">
      <c r="A769" s="149">
        <f>'Scenario calculation'!J1231</f>
        <v>0.23609283042389495</v>
      </c>
      <c r="B769" s="47">
        <f>A769-'Summary Output'!$B$24</f>
        <v>0.12875100540823409</v>
      </c>
      <c r="C769"/>
      <c r="I769" s="101">
        <f>'Scenario calculation'!D1231</f>
        <v>3.1480862301852723</v>
      </c>
      <c r="J769" s="101">
        <f t="shared" si="13"/>
        <v>1.6480862301852723</v>
      </c>
      <c r="K769" s="145"/>
      <c r="L769"/>
    </row>
    <row r="770" spans="1:12" x14ac:dyDescent="0.3">
      <c r="A770" s="149">
        <f>'Scenario calculation'!J1232</f>
        <v>0.3226952263718188</v>
      </c>
      <c r="B770" s="47">
        <f>A770-'Summary Output'!$B$24</f>
        <v>0.21535340135615794</v>
      </c>
      <c r="C770"/>
      <c r="I770" s="101">
        <f>'Scenario calculation'!D1232</f>
        <v>2.8096998632280497</v>
      </c>
      <c r="J770" s="101">
        <f t="shared" si="13"/>
        <v>1.3096998632280497</v>
      </c>
      <c r="K770" s="145"/>
      <c r="L770"/>
    </row>
    <row r="771" spans="1:12" x14ac:dyDescent="0.3">
      <c r="A771" s="149">
        <f>'Scenario calculation'!J1233</f>
        <v>0.23738184020247743</v>
      </c>
      <c r="B771" s="47">
        <f>A771-'Summary Output'!$B$24</f>
        <v>0.13004001518681657</v>
      </c>
      <c r="C771"/>
      <c r="I771" s="101">
        <f>'Scenario calculation'!D1233</f>
        <v>2.6661049406543631</v>
      </c>
      <c r="J771" s="101">
        <f t="shared" si="13"/>
        <v>1.1661049406543631</v>
      </c>
      <c r="K771" s="145"/>
      <c r="L771"/>
    </row>
    <row r="772" spans="1:12" x14ac:dyDescent="0.3">
      <c r="A772" s="149">
        <f>'Scenario calculation'!J1234</f>
        <v>0.12088410944493</v>
      </c>
      <c r="B772" s="47">
        <f>A772-'Summary Output'!$B$24</f>
        <v>1.3542284429269122E-2</v>
      </c>
      <c r="C772"/>
      <c r="I772" s="101">
        <f>'Scenario calculation'!D1234</f>
        <v>2.0575860237764614</v>
      </c>
      <c r="J772" s="101">
        <f t="shared" si="13"/>
        <v>0.55758602377646138</v>
      </c>
      <c r="K772" s="145"/>
      <c r="L772"/>
    </row>
    <row r="773" spans="1:12" x14ac:dyDescent="0.3">
      <c r="A773" s="149">
        <f>'Scenario calculation'!J1235</f>
        <v>0.23102906016091995</v>
      </c>
      <c r="B773" s="47">
        <f>A773-'Summary Output'!$B$24</f>
        <v>0.12368723514525908</v>
      </c>
      <c r="C773"/>
      <c r="I773" s="101">
        <f>'Scenario calculation'!D1235</f>
        <v>2.7617892562005464</v>
      </c>
      <c r="J773" s="101">
        <f t="shared" si="13"/>
        <v>1.2617892562005464</v>
      </c>
      <c r="K773" s="145"/>
      <c r="L773"/>
    </row>
    <row r="774" spans="1:12" x14ac:dyDescent="0.3">
      <c r="A774" s="149">
        <f>'Scenario calculation'!J1236</f>
        <v>0.23400819853679988</v>
      </c>
      <c r="B774" s="47">
        <f>A774-'Summary Output'!$B$24</f>
        <v>0.12666637352113902</v>
      </c>
      <c r="C774"/>
      <c r="I774" s="101">
        <f>'Scenario calculation'!D1236</f>
        <v>2.7169013868905272</v>
      </c>
      <c r="J774" s="101">
        <f t="shared" si="13"/>
        <v>1.2169013868905272</v>
      </c>
      <c r="K774" s="145"/>
      <c r="L774"/>
    </row>
    <row r="775" spans="1:12" x14ac:dyDescent="0.3">
      <c r="A775" s="149">
        <f>'Scenario calculation'!J1237</f>
        <v>0.26060552313673635</v>
      </c>
      <c r="B775" s="47">
        <f>A775-'Summary Output'!$B$24</f>
        <v>0.15326369812107549</v>
      </c>
      <c r="C775"/>
      <c r="I775" s="101">
        <f>'Scenario calculation'!D1237</f>
        <v>3.143604384397654</v>
      </c>
      <c r="J775" s="101">
        <f t="shared" si="13"/>
        <v>1.643604384397654</v>
      </c>
      <c r="K775" s="145"/>
      <c r="L775"/>
    </row>
    <row r="776" spans="1:12" x14ac:dyDescent="0.3">
      <c r="A776" s="149">
        <f>'Scenario calculation'!J1238</f>
        <v>0.33992530613742189</v>
      </c>
      <c r="B776" s="47">
        <f>A776-'Summary Output'!$B$24</f>
        <v>0.23258348112176103</v>
      </c>
      <c r="C776"/>
      <c r="I776" s="101">
        <f>'Scenario calculation'!D1238</f>
        <v>2.6243898680310824</v>
      </c>
      <c r="J776" s="101">
        <f t="shared" si="13"/>
        <v>1.1243898680310824</v>
      </c>
      <c r="K776" s="145"/>
      <c r="L776"/>
    </row>
    <row r="777" spans="1:12" x14ac:dyDescent="0.3">
      <c r="A777" s="149">
        <f>'Scenario calculation'!J1239</f>
        <v>0.25685791121100499</v>
      </c>
      <c r="B777" s="47">
        <f>A777-'Summary Output'!$B$24</f>
        <v>0.14951608619534412</v>
      </c>
      <c r="C777"/>
      <c r="I777" s="101">
        <f>'Scenario calculation'!D1239</f>
        <v>2.6593624166635759</v>
      </c>
      <c r="J777" s="101">
        <f t="shared" si="13"/>
        <v>1.1593624166635759</v>
      </c>
      <c r="K777" s="145"/>
      <c r="L777"/>
    </row>
    <row r="778" spans="1:12" x14ac:dyDescent="0.3">
      <c r="A778" s="149">
        <f>'Scenario calculation'!J1240</f>
        <v>0.31104914951008489</v>
      </c>
      <c r="B778" s="47">
        <f>A778-'Summary Output'!$B$24</f>
        <v>0.20370732449442402</v>
      </c>
      <c r="C778"/>
      <c r="I778" s="101">
        <f>'Scenario calculation'!D1240</f>
        <v>2.2281981039230581</v>
      </c>
      <c r="J778" s="101">
        <f t="shared" si="13"/>
        <v>0.72819810392305806</v>
      </c>
      <c r="K778" s="145"/>
      <c r="L778"/>
    </row>
    <row r="779" spans="1:12" x14ac:dyDescent="0.3">
      <c r="A779" s="149">
        <f>'Scenario calculation'!J1241</f>
        <v>0.20936753815885623</v>
      </c>
      <c r="B779" s="47">
        <f>A779-'Summary Output'!$B$24</f>
        <v>0.10202571314319535</v>
      </c>
      <c r="C779"/>
      <c r="I779" s="101">
        <f>'Scenario calculation'!D1241</f>
        <v>2.599784149049178</v>
      </c>
      <c r="J779" s="101">
        <f t="shared" si="13"/>
        <v>1.099784149049178</v>
      </c>
      <c r="K779" s="145"/>
      <c r="L779"/>
    </row>
    <row r="780" spans="1:12" x14ac:dyDescent="0.3">
      <c r="A780" s="149">
        <f>'Scenario calculation'!J1242</f>
        <v>0.12166742146829912</v>
      </c>
      <c r="B780" s="47">
        <f>A780-'Summary Output'!$B$24</f>
        <v>1.4325596452638242E-2</v>
      </c>
      <c r="C780"/>
      <c r="I780" s="101">
        <f>'Scenario calculation'!D1242</f>
        <v>2.458185116138659</v>
      </c>
      <c r="J780" s="101">
        <f t="shared" si="13"/>
        <v>0.95818511613865898</v>
      </c>
      <c r="K780" s="145"/>
      <c r="L780"/>
    </row>
    <row r="781" spans="1:12" x14ac:dyDescent="0.3">
      <c r="A781" s="149">
        <f>'Scenario calculation'!J1243</f>
        <v>0.24385091487765176</v>
      </c>
      <c r="B781" s="47">
        <f>A781-'Summary Output'!$B$24</f>
        <v>0.1365090898619909</v>
      </c>
      <c r="C781"/>
      <c r="I781" s="101">
        <f>'Scenario calculation'!D1243</f>
        <v>3.2575911704648277</v>
      </c>
      <c r="J781" s="101">
        <f t="shared" si="13"/>
        <v>1.7575911704648277</v>
      </c>
      <c r="K781" s="145"/>
      <c r="L781"/>
    </row>
    <row r="782" spans="1:12" x14ac:dyDescent="0.3">
      <c r="A782" s="149">
        <f>'Scenario calculation'!J1244</f>
        <v>0.19916305122775091</v>
      </c>
      <c r="B782" s="47">
        <f>A782-'Summary Output'!$B$24</f>
        <v>9.1821226212090032E-2</v>
      </c>
      <c r="C782"/>
      <c r="I782" s="101">
        <f>'Scenario calculation'!D1244</f>
        <v>2.7555937257956682</v>
      </c>
      <c r="J782" s="101">
        <f t="shared" si="13"/>
        <v>1.2555937257956682</v>
      </c>
      <c r="K782" s="145"/>
      <c r="L782"/>
    </row>
    <row r="783" spans="1:12" x14ac:dyDescent="0.3">
      <c r="A783" s="149">
        <f>'Scenario calculation'!J1245</f>
        <v>0.2726976229285154</v>
      </c>
      <c r="B783" s="47">
        <f>A783-'Summary Output'!$B$24</f>
        <v>0.16535579791285454</v>
      </c>
      <c r="C783"/>
      <c r="I783" s="101">
        <f>'Scenario calculation'!D1245</f>
        <v>2.7707385052783904</v>
      </c>
      <c r="J783" s="101">
        <f t="shared" si="13"/>
        <v>1.2707385052783904</v>
      </c>
      <c r="K783" s="145"/>
      <c r="L783"/>
    </row>
    <row r="784" spans="1:12" x14ac:dyDescent="0.3">
      <c r="A784" s="149">
        <f>'Scenario calculation'!J1246</f>
        <v>0.27904454871382112</v>
      </c>
      <c r="B784" s="47">
        <f>A784-'Summary Output'!$B$24</f>
        <v>0.17170272369816025</v>
      </c>
      <c r="C784"/>
      <c r="I784" s="101">
        <f>'Scenario calculation'!D1246</f>
        <v>3.2769828825999263</v>
      </c>
      <c r="J784" s="101">
        <f t="shared" ref="J784:J847" si="14">I784-1.5</f>
        <v>1.7769828825999263</v>
      </c>
      <c r="K784" s="145"/>
      <c r="L784"/>
    </row>
    <row r="785" spans="1:12" x14ac:dyDescent="0.3">
      <c r="A785" s="149">
        <f>'Scenario calculation'!J1247</f>
        <v>0.14832318137353795</v>
      </c>
      <c r="B785" s="47">
        <f>A785-'Summary Output'!$B$24</f>
        <v>4.0981356357877072E-2</v>
      </c>
      <c r="C785"/>
      <c r="I785" s="101">
        <f>'Scenario calculation'!D1247</f>
        <v>2.3020394376583999</v>
      </c>
      <c r="J785" s="101">
        <f t="shared" si="14"/>
        <v>0.80203943765839991</v>
      </c>
      <c r="K785" s="145"/>
      <c r="L785"/>
    </row>
    <row r="786" spans="1:12" x14ac:dyDescent="0.3">
      <c r="A786" s="149">
        <f>'Scenario calculation'!J1248</f>
        <v>0.1159879719533774</v>
      </c>
      <c r="B786" s="47">
        <f>A786-'Summary Output'!$B$24</f>
        <v>8.6461469377165229E-3</v>
      </c>
      <c r="C786"/>
      <c r="I786" s="101">
        <f>'Scenario calculation'!D1248</f>
        <v>2.413220867920514</v>
      </c>
      <c r="J786" s="101">
        <f t="shared" si="14"/>
        <v>0.91322086792051405</v>
      </c>
      <c r="K786" s="145"/>
      <c r="L786"/>
    </row>
    <row r="787" spans="1:12" x14ac:dyDescent="0.3">
      <c r="A787" s="149">
        <f>'Scenario calculation'!J1249</f>
        <v>0.29293272863610098</v>
      </c>
      <c r="B787" s="47">
        <f>A787-'Summary Output'!$B$24</f>
        <v>0.18559090362044012</v>
      </c>
      <c r="C787"/>
      <c r="I787" s="101">
        <f>'Scenario calculation'!D1249</f>
        <v>2.350929949604637</v>
      </c>
      <c r="J787" s="101">
        <f t="shared" si="14"/>
        <v>0.85092994960463697</v>
      </c>
      <c r="K787" s="145"/>
      <c r="L787"/>
    </row>
    <row r="788" spans="1:12" x14ac:dyDescent="0.3">
      <c r="A788" s="149">
        <f>'Scenario calculation'!J1250</f>
        <v>7.9603965579442049E-2</v>
      </c>
      <c r="B788" s="47">
        <f>A788-'Summary Output'!$B$24</f>
        <v>-2.7737859436218829E-2</v>
      </c>
      <c r="C788"/>
      <c r="I788" s="101">
        <f>'Scenario calculation'!D1250</f>
        <v>2.468089010795766</v>
      </c>
      <c r="J788" s="101">
        <f t="shared" si="14"/>
        <v>0.96808901079576604</v>
      </c>
      <c r="K788" s="145"/>
      <c r="L788"/>
    </row>
    <row r="789" spans="1:12" x14ac:dyDescent="0.3">
      <c r="A789" s="149">
        <f>'Scenario calculation'!J1251</f>
        <v>0.34183947245446955</v>
      </c>
      <c r="B789" s="47">
        <f>A789-'Summary Output'!$B$24</f>
        <v>0.23449764743880869</v>
      </c>
      <c r="C789"/>
      <c r="I789" s="101">
        <f>'Scenario calculation'!D1251</f>
        <v>2.98279273001629</v>
      </c>
      <c r="J789" s="101">
        <f t="shared" si="14"/>
        <v>1.48279273001629</v>
      </c>
      <c r="K789" s="145"/>
      <c r="L789"/>
    </row>
    <row r="790" spans="1:12" x14ac:dyDescent="0.3">
      <c r="A790" s="149">
        <f>'Scenario calculation'!J1252</f>
        <v>0.20127378505938931</v>
      </c>
      <c r="B790" s="47">
        <f>A790-'Summary Output'!$B$24</f>
        <v>9.3931960043728432E-2</v>
      </c>
      <c r="C790"/>
      <c r="I790" s="101">
        <f>'Scenario calculation'!D1252</f>
        <v>2.6377787947547748</v>
      </c>
      <c r="J790" s="101">
        <f t="shared" si="14"/>
        <v>1.1377787947547748</v>
      </c>
      <c r="K790" s="145"/>
      <c r="L790"/>
    </row>
    <row r="791" spans="1:12" x14ac:dyDescent="0.3">
      <c r="A791" s="149">
        <f>'Scenario calculation'!J1253</f>
        <v>0.22326797169155577</v>
      </c>
      <c r="B791" s="47">
        <f>A791-'Summary Output'!$B$24</f>
        <v>0.11592614667589489</v>
      </c>
      <c r="C791"/>
      <c r="I791" s="101">
        <f>'Scenario calculation'!D1253</f>
        <v>2.1593180551086477</v>
      </c>
      <c r="J791" s="101">
        <f t="shared" si="14"/>
        <v>0.65931805510864772</v>
      </c>
      <c r="K791" s="145"/>
      <c r="L791"/>
    </row>
    <row r="792" spans="1:12" x14ac:dyDescent="0.3">
      <c r="A792" s="149">
        <f>'Scenario calculation'!J1254</f>
        <v>0.19349383208116677</v>
      </c>
      <c r="B792" s="47">
        <f>A792-'Summary Output'!$B$24</f>
        <v>8.6152007065505895E-2</v>
      </c>
      <c r="C792"/>
      <c r="I792" s="101">
        <f>'Scenario calculation'!D1254</f>
        <v>2.7722382324386965</v>
      </c>
      <c r="J792" s="101">
        <f t="shared" si="14"/>
        <v>1.2722382324386965</v>
      </c>
      <c r="K792" s="145"/>
      <c r="L792"/>
    </row>
    <row r="793" spans="1:12" x14ac:dyDescent="0.3">
      <c r="A793" s="149">
        <f>'Scenario calculation'!J1255</f>
        <v>6.6547423715343834E-2</v>
      </c>
      <c r="B793" s="47">
        <f>A793-'Summary Output'!$B$24</f>
        <v>-4.0794401300317043E-2</v>
      </c>
      <c r="C793"/>
      <c r="I793" s="101">
        <f>'Scenario calculation'!D1255</f>
        <v>1.9732077277143076</v>
      </c>
      <c r="J793" s="101">
        <f t="shared" si="14"/>
        <v>0.47320772771430764</v>
      </c>
      <c r="K793" s="145"/>
      <c r="L793"/>
    </row>
    <row r="794" spans="1:12" x14ac:dyDescent="0.3">
      <c r="A794" s="149">
        <f>'Scenario calculation'!J1256</f>
        <v>0.2218422883132356</v>
      </c>
      <c r="B794" s="47">
        <f>A794-'Summary Output'!$B$24</f>
        <v>0.11450046329757473</v>
      </c>
      <c r="C794"/>
      <c r="I794" s="101">
        <f>'Scenario calculation'!D1256</f>
        <v>2.2229865340595025</v>
      </c>
      <c r="J794" s="101">
        <f t="shared" si="14"/>
        <v>0.72298653405950253</v>
      </c>
      <c r="K794" s="145"/>
      <c r="L794"/>
    </row>
    <row r="795" spans="1:12" x14ac:dyDescent="0.3">
      <c r="A795" s="149">
        <f>'Scenario calculation'!J1257</f>
        <v>0.27382913864489389</v>
      </c>
      <c r="B795" s="47">
        <f>A795-'Summary Output'!$B$24</f>
        <v>0.16648731362923302</v>
      </c>
      <c r="C795"/>
      <c r="I795" s="101">
        <f>'Scenario calculation'!D1257</f>
        <v>2.4608081064541887</v>
      </c>
      <c r="J795" s="101">
        <f t="shared" si="14"/>
        <v>0.96080810645418868</v>
      </c>
      <c r="K795" s="145"/>
      <c r="L795"/>
    </row>
    <row r="796" spans="1:12" x14ac:dyDescent="0.3">
      <c r="A796" s="149">
        <f>'Scenario calculation'!J1258</f>
        <v>0.28874465764764645</v>
      </c>
      <c r="B796" s="47">
        <f>A796-'Summary Output'!$B$24</f>
        <v>0.18140283263198559</v>
      </c>
      <c r="C796"/>
      <c r="I796" s="101">
        <f>'Scenario calculation'!D1258</f>
        <v>2.3566896174340743</v>
      </c>
      <c r="J796" s="101">
        <f t="shared" si="14"/>
        <v>0.85668961743407435</v>
      </c>
      <c r="K796" s="145"/>
      <c r="L796"/>
    </row>
    <row r="797" spans="1:12" x14ac:dyDescent="0.3">
      <c r="A797" s="149">
        <f>'Scenario calculation'!J1259</f>
        <v>0.18848843177558061</v>
      </c>
      <c r="B797" s="47">
        <f>A797-'Summary Output'!$B$24</f>
        <v>8.1146606759919734E-2</v>
      </c>
      <c r="C797"/>
      <c r="I797" s="101">
        <f>'Scenario calculation'!D1259</f>
        <v>2.6846560802589838</v>
      </c>
      <c r="J797" s="101">
        <f t="shared" si="14"/>
        <v>1.1846560802589838</v>
      </c>
      <c r="K797" s="145"/>
      <c r="L797"/>
    </row>
    <row r="798" spans="1:12" x14ac:dyDescent="0.3">
      <c r="A798" s="149">
        <f>'Scenario calculation'!J1260</f>
        <v>0.23530276662423577</v>
      </c>
      <c r="B798" s="47">
        <f>A798-'Summary Output'!$B$24</f>
        <v>0.12796094160857491</v>
      </c>
      <c r="C798"/>
      <c r="I798" s="101">
        <f>'Scenario calculation'!D1260</f>
        <v>2.3223603901845546</v>
      </c>
      <c r="J798" s="101">
        <f t="shared" si="14"/>
        <v>0.82236039018455465</v>
      </c>
      <c r="K798" s="145"/>
      <c r="L798"/>
    </row>
    <row r="799" spans="1:12" x14ac:dyDescent="0.3">
      <c r="A799" s="149">
        <f>'Scenario calculation'!J1261</f>
        <v>0.27334009038093821</v>
      </c>
      <c r="B799" s="47">
        <f>A799-'Summary Output'!$B$24</f>
        <v>0.16599826536527734</v>
      </c>
      <c r="C799"/>
      <c r="I799" s="101">
        <f>'Scenario calculation'!D1261</f>
        <v>3.6847003774947744</v>
      </c>
      <c r="J799" s="101">
        <f t="shared" si="14"/>
        <v>2.1847003774947744</v>
      </c>
      <c r="K799" s="145"/>
      <c r="L799"/>
    </row>
    <row r="800" spans="1:12" x14ac:dyDescent="0.3">
      <c r="A800" s="149">
        <f>'Scenario calculation'!J1262</f>
        <v>0.28677579980665668</v>
      </c>
      <c r="B800" s="47">
        <f>A800-'Summary Output'!$B$24</f>
        <v>0.17943397479099582</v>
      </c>
      <c r="C800"/>
      <c r="I800" s="101">
        <f>'Scenario calculation'!D1262</f>
        <v>2.3340067102902937</v>
      </c>
      <c r="J800" s="101">
        <f t="shared" si="14"/>
        <v>0.83400671029029372</v>
      </c>
      <c r="K800" s="145"/>
      <c r="L800"/>
    </row>
    <row r="801" spans="1:12" x14ac:dyDescent="0.3">
      <c r="A801" s="149">
        <f>'Scenario calculation'!J1263</f>
        <v>0.13327599846680349</v>
      </c>
      <c r="B801" s="47">
        <f>A801-'Summary Output'!$B$24</f>
        <v>2.5934173451142614E-2</v>
      </c>
      <c r="C801"/>
      <c r="I801" s="101">
        <f>'Scenario calculation'!D1263</f>
        <v>2.4962681776305415</v>
      </c>
      <c r="J801" s="101">
        <f t="shared" si="14"/>
        <v>0.99626817763054154</v>
      </c>
      <c r="K801" s="145"/>
      <c r="L801"/>
    </row>
    <row r="802" spans="1:12" x14ac:dyDescent="0.3">
      <c r="A802" s="149">
        <f>'Scenario calculation'!J1264</f>
        <v>0.13166182985296637</v>
      </c>
      <c r="B802" s="47">
        <f>A802-'Summary Output'!$B$24</f>
        <v>2.4320004837305495E-2</v>
      </c>
      <c r="C802"/>
      <c r="I802" s="101">
        <f>'Scenario calculation'!D1264</f>
        <v>2.1164540614827141</v>
      </c>
      <c r="J802" s="101">
        <f t="shared" si="14"/>
        <v>0.61645406148271409</v>
      </c>
      <c r="K802" s="145"/>
      <c r="L802"/>
    </row>
    <row r="803" spans="1:12" x14ac:dyDescent="0.3">
      <c r="A803" s="149">
        <f>'Scenario calculation'!J1265</f>
        <v>0.3453294911630711</v>
      </c>
      <c r="B803" s="47">
        <f>A803-'Summary Output'!$B$24</f>
        <v>0.23798766614741024</v>
      </c>
      <c r="C803"/>
      <c r="I803" s="101">
        <f>'Scenario calculation'!D1265</f>
        <v>2.7925039262348226</v>
      </c>
      <c r="J803" s="101">
        <f t="shared" si="14"/>
        <v>1.2925039262348226</v>
      </c>
      <c r="K803" s="145"/>
      <c r="L803"/>
    </row>
    <row r="804" spans="1:12" x14ac:dyDescent="0.3">
      <c r="A804" s="149">
        <f>'Scenario calculation'!J1266</f>
        <v>0.14072431696480359</v>
      </c>
      <c r="B804" s="47">
        <f>A804-'Summary Output'!$B$24</f>
        <v>3.3382491949142709E-2</v>
      </c>
      <c r="C804"/>
      <c r="I804" s="101">
        <f>'Scenario calculation'!D1266</f>
        <v>2.779934771612548</v>
      </c>
      <c r="J804" s="101">
        <f t="shared" si="14"/>
        <v>1.279934771612548</v>
      </c>
      <c r="K804" s="145"/>
      <c r="L804"/>
    </row>
    <row r="805" spans="1:12" x14ac:dyDescent="0.3">
      <c r="A805" s="149">
        <f>'Scenario calculation'!J1267</f>
        <v>0.27425917067640282</v>
      </c>
      <c r="B805" s="47">
        <f>A805-'Summary Output'!$B$24</f>
        <v>0.16691734566074196</v>
      </c>
      <c r="C805"/>
      <c r="I805" s="101">
        <f>'Scenario calculation'!D1267</f>
        <v>3.0403406857494901</v>
      </c>
      <c r="J805" s="101">
        <f t="shared" si="14"/>
        <v>1.5403406857494901</v>
      </c>
      <c r="K805" s="145"/>
      <c r="L805"/>
    </row>
    <row r="806" spans="1:12" x14ac:dyDescent="0.3">
      <c r="A806" s="149">
        <f>'Scenario calculation'!J1268</f>
        <v>0.17271820346112809</v>
      </c>
      <c r="B806" s="47">
        <f>A806-'Summary Output'!$B$24</f>
        <v>6.5376378445467218E-2</v>
      </c>
      <c r="C806"/>
      <c r="I806" s="101">
        <f>'Scenario calculation'!D1268</f>
        <v>2.8894034263490043</v>
      </c>
      <c r="J806" s="101">
        <f t="shared" si="14"/>
        <v>1.3894034263490043</v>
      </c>
      <c r="K806" s="145"/>
      <c r="L806"/>
    </row>
    <row r="807" spans="1:12" x14ac:dyDescent="0.3">
      <c r="A807" s="149">
        <f>'Scenario calculation'!J1269</f>
        <v>0.22290293038171582</v>
      </c>
      <c r="B807" s="47">
        <f>A807-'Summary Output'!$B$24</f>
        <v>0.11556110536605495</v>
      </c>
      <c r="C807"/>
      <c r="I807" s="101">
        <f>'Scenario calculation'!D1269</f>
        <v>2.2755921512148158</v>
      </c>
      <c r="J807" s="101">
        <f t="shared" si="14"/>
        <v>0.77559215121481584</v>
      </c>
      <c r="K807" s="145"/>
      <c r="L807"/>
    </row>
    <row r="808" spans="1:12" x14ac:dyDescent="0.3">
      <c r="A808" s="149">
        <f>'Scenario calculation'!J1270</f>
        <v>0.1601757108503179</v>
      </c>
      <c r="B808" s="47">
        <f>A808-'Summary Output'!$B$24</f>
        <v>5.2833885834657021E-2</v>
      </c>
      <c r="C808"/>
      <c r="I808" s="101">
        <f>'Scenario calculation'!D1270</f>
        <v>2.9161595940125746</v>
      </c>
      <c r="J808" s="101">
        <f t="shared" si="14"/>
        <v>1.4161595940125746</v>
      </c>
      <c r="K808" s="145"/>
      <c r="L808"/>
    </row>
    <row r="809" spans="1:12" x14ac:dyDescent="0.3">
      <c r="A809" s="149">
        <f>'Scenario calculation'!J1271</f>
        <v>0.27333166094244365</v>
      </c>
      <c r="B809" s="47">
        <f>A809-'Summary Output'!$B$24</f>
        <v>0.16598983592678279</v>
      </c>
      <c r="C809"/>
      <c r="I809" s="101">
        <f>'Scenario calculation'!D1271</f>
        <v>2.3479095910335244</v>
      </c>
      <c r="J809" s="101">
        <f t="shared" si="14"/>
        <v>0.84790959103352437</v>
      </c>
      <c r="K809" s="145"/>
      <c r="L809"/>
    </row>
    <row r="810" spans="1:12" x14ac:dyDescent="0.3">
      <c r="A810" s="149">
        <f>'Scenario calculation'!J1272</f>
        <v>0.27228834828077808</v>
      </c>
      <c r="B810" s="47">
        <f>A810-'Summary Output'!$B$24</f>
        <v>0.16494652326511722</v>
      </c>
      <c r="C810"/>
      <c r="I810" s="101">
        <f>'Scenario calculation'!D1272</f>
        <v>2.3655404349087856</v>
      </c>
      <c r="J810" s="101">
        <f t="shared" si="14"/>
        <v>0.86554043490878563</v>
      </c>
      <c r="K810" s="145"/>
      <c r="L810"/>
    </row>
    <row r="811" spans="1:12" x14ac:dyDescent="0.3">
      <c r="A811" s="149">
        <f>'Scenario calculation'!J1273</f>
        <v>7.2221360980575744E-2</v>
      </c>
      <c r="B811" s="47">
        <f>A811-'Summary Output'!$B$24</f>
        <v>-3.5120464035085133E-2</v>
      </c>
      <c r="C811"/>
      <c r="I811" s="101">
        <f>'Scenario calculation'!D1273</f>
        <v>2.1594705937188028</v>
      </c>
      <c r="J811" s="101">
        <f t="shared" si="14"/>
        <v>0.65947059371880279</v>
      </c>
      <c r="K811" s="145"/>
      <c r="L811"/>
    </row>
    <row r="812" spans="1:12" x14ac:dyDescent="0.3">
      <c r="A812" s="149">
        <f>'Scenario calculation'!J1274</f>
        <v>0.18046186127516473</v>
      </c>
      <c r="B812" s="47">
        <f>A812-'Summary Output'!$B$24</f>
        <v>7.3120036259503848E-2</v>
      </c>
      <c r="C812"/>
      <c r="I812" s="101">
        <f>'Scenario calculation'!D1274</f>
        <v>2.8618875633226226</v>
      </c>
      <c r="J812" s="101">
        <f t="shared" si="14"/>
        <v>1.3618875633226226</v>
      </c>
      <c r="K812" s="145"/>
      <c r="L812"/>
    </row>
    <row r="813" spans="1:12" x14ac:dyDescent="0.3">
      <c r="A813" s="149">
        <f>'Scenario calculation'!J1275</f>
        <v>0.22515642744112907</v>
      </c>
      <c r="B813" s="47">
        <f>A813-'Summary Output'!$B$24</f>
        <v>0.11781460242546819</v>
      </c>
      <c r="C813"/>
      <c r="I813" s="101">
        <f>'Scenario calculation'!D1275</f>
        <v>3.1238063849260982</v>
      </c>
      <c r="J813" s="101">
        <f t="shared" si="14"/>
        <v>1.6238063849260982</v>
      </c>
      <c r="K813" s="145"/>
      <c r="L813"/>
    </row>
    <row r="814" spans="1:12" x14ac:dyDescent="0.3">
      <c r="A814" s="149">
        <f>'Scenario calculation'!J1276</f>
        <v>0.21019281207267926</v>
      </c>
      <c r="B814" s="47">
        <f>A814-'Summary Output'!$B$24</f>
        <v>0.10285098705701838</v>
      </c>
      <c r="C814"/>
      <c r="I814" s="101">
        <f>'Scenario calculation'!D1276</f>
        <v>2.0200300863113703</v>
      </c>
      <c r="J814" s="101">
        <f t="shared" si="14"/>
        <v>0.52003008631137027</v>
      </c>
      <c r="K814" s="145"/>
      <c r="L814"/>
    </row>
    <row r="815" spans="1:12" x14ac:dyDescent="0.3">
      <c r="A815" s="149">
        <f>'Scenario calculation'!J1277</f>
        <v>0.23917419815830465</v>
      </c>
      <c r="B815" s="47">
        <f>A815-'Summary Output'!$B$24</f>
        <v>0.13183237314264379</v>
      </c>
      <c r="C815"/>
      <c r="I815" s="101">
        <f>'Scenario calculation'!D1277</f>
        <v>2.3798613778481501</v>
      </c>
      <c r="J815" s="101">
        <f t="shared" si="14"/>
        <v>0.87986137784815011</v>
      </c>
      <c r="K815" s="145"/>
      <c r="L815"/>
    </row>
    <row r="816" spans="1:12" x14ac:dyDescent="0.3">
      <c r="A816" s="149">
        <f>'Scenario calculation'!J1278</f>
        <v>0.31067803747695821</v>
      </c>
      <c r="B816" s="47">
        <f>A816-'Summary Output'!$B$24</f>
        <v>0.20333621246129735</v>
      </c>
      <c r="C816"/>
      <c r="I816" s="101">
        <f>'Scenario calculation'!D1278</f>
        <v>2.3501875433150352</v>
      </c>
      <c r="J816" s="101">
        <f t="shared" si="14"/>
        <v>0.85018754331503521</v>
      </c>
      <c r="K816" s="145"/>
      <c r="L816"/>
    </row>
    <row r="817" spans="1:12" x14ac:dyDescent="0.3">
      <c r="A817" s="149">
        <f>'Scenario calculation'!J1279</f>
        <v>0.15417653056303715</v>
      </c>
      <c r="B817" s="47">
        <f>A817-'Summary Output'!$B$24</f>
        <v>4.6834705547376274E-2</v>
      </c>
      <c r="C817"/>
      <c r="I817" s="101">
        <f>'Scenario calculation'!D1279</f>
        <v>1.9404618561658822</v>
      </c>
      <c r="J817" s="101">
        <f t="shared" si="14"/>
        <v>0.44046185616588218</v>
      </c>
      <c r="K817" s="145"/>
      <c r="L817"/>
    </row>
    <row r="818" spans="1:12" x14ac:dyDescent="0.3">
      <c r="A818" s="149">
        <f>'Scenario calculation'!J1280</f>
        <v>0.28608392826254847</v>
      </c>
      <c r="B818" s="47">
        <f>A818-'Summary Output'!$B$24</f>
        <v>0.17874210324688761</v>
      </c>
      <c r="C818"/>
      <c r="I818" s="101">
        <f>'Scenario calculation'!D1280</f>
        <v>2.716786496664529</v>
      </c>
      <c r="J818" s="101">
        <f t="shared" si="14"/>
        <v>1.216786496664529</v>
      </c>
      <c r="K818" s="145"/>
      <c r="L818"/>
    </row>
    <row r="819" spans="1:12" x14ac:dyDescent="0.3">
      <c r="A819" s="149">
        <f>'Scenario calculation'!J1281</f>
        <v>0.23089065595943503</v>
      </c>
      <c r="B819" s="47">
        <f>A819-'Summary Output'!$B$24</f>
        <v>0.12354883094377415</v>
      </c>
      <c r="C819"/>
      <c r="I819" s="101">
        <f>'Scenario calculation'!D1281</f>
        <v>1.9603596441149087</v>
      </c>
      <c r="J819" s="101">
        <f t="shared" si="14"/>
        <v>0.46035964411490871</v>
      </c>
      <c r="K819" s="145"/>
      <c r="L819"/>
    </row>
    <row r="820" spans="1:12" x14ac:dyDescent="0.3">
      <c r="A820" s="149">
        <f>'Scenario calculation'!J1282</f>
        <v>0.24603120681271329</v>
      </c>
      <c r="B820" s="47">
        <f>A820-'Summary Output'!$B$24</f>
        <v>0.13868938179705242</v>
      </c>
      <c r="C820"/>
      <c r="I820" s="101">
        <f>'Scenario calculation'!D1282</f>
        <v>2.1168531231366159</v>
      </c>
      <c r="J820" s="101">
        <f t="shared" si="14"/>
        <v>0.61685312313661589</v>
      </c>
      <c r="K820" s="145"/>
      <c r="L820"/>
    </row>
    <row r="821" spans="1:12" x14ac:dyDescent="0.3">
      <c r="A821" s="149">
        <f>'Scenario calculation'!J1283</f>
        <v>0.26260482415828013</v>
      </c>
      <c r="B821" s="47">
        <f>A821-'Summary Output'!$B$24</f>
        <v>0.15526299914261926</v>
      </c>
      <c r="C821"/>
      <c r="I821" s="101">
        <f>'Scenario calculation'!D1283</f>
        <v>2.4472365440138804</v>
      </c>
      <c r="J821" s="101">
        <f t="shared" si="14"/>
        <v>0.94723654401388035</v>
      </c>
      <c r="K821" s="145"/>
      <c r="L821"/>
    </row>
    <row r="822" spans="1:12" x14ac:dyDescent="0.3">
      <c r="A822" s="149">
        <f>'Scenario calculation'!J1284</f>
        <v>0.18485578657770363</v>
      </c>
      <c r="B822" s="47">
        <f>A822-'Summary Output'!$B$24</f>
        <v>7.7513961562042752E-2</v>
      </c>
      <c r="C822"/>
      <c r="I822" s="101">
        <f>'Scenario calculation'!D1284</f>
        <v>3.1656899489569872</v>
      </c>
      <c r="J822" s="101">
        <f t="shared" si="14"/>
        <v>1.6656899489569872</v>
      </c>
      <c r="K822" s="145"/>
      <c r="L822"/>
    </row>
    <row r="823" spans="1:12" x14ac:dyDescent="0.3">
      <c r="A823" s="149">
        <f>'Scenario calculation'!J1285</f>
        <v>0.38458347819723659</v>
      </c>
      <c r="B823" s="47">
        <f>A823-'Summary Output'!$B$24</f>
        <v>0.27724165318157573</v>
      </c>
      <c r="C823"/>
      <c r="I823" s="101">
        <f>'Scenario calculation'!D1285</f>
        <v>2.3747876100633944</v>
      </c>
      <c r="J823" s="101">
        <f t="shared" si="14"/>
        <v>0.87478761006339445</v>
      </c>
      <c r="K823" s="145"/>
      <c r="L823"/>
    </row>
    <row r="824" spans="1:12" x14ac:dyDescent="0.3">
      <c r="A824" s="149">
        <f>'Scenario calculation'!J1286</f>
        <v>0.35919156951411169</v>
      </c>
      <c r="B824" s="47">
        <f>A824-'Summary Output'!$B$24</f>
        <v>0.25184974449845082</v>
      </c>
      <c r="C824"/>
      <c r="I824" s="101">
        <f>'Scenario calculation'!D1286</f>
        <v>2.5314424666069613</v>
      </c>
      <c r="J824" s="101">
        <f t="shared" si="14"/>
        <v>1.0314424666069613</v>
      </c>
      <c r="K824" s="145"/>
      <c r="L824"/>
    </row>
    <row r="825" spans="1:12" x14ac:dyDescent="0.3">
      <c r="A825" s="149">
        <f>'Scenario calculation'!J1287</f>
        <v>0.23657014763507345</v>
      </c>
      <c r="B825" s="47">
        <f>A825-'Summary Output'!$B$24</f>
        <v>0.12922832261941258</v>
      </c>
      <c r="C825"/>
      <c r="I825" s="101">
        <f>'Scenario calculation'!D1287</f>
        <v>1.4967885056687904</v>
      </c>
      <c r="J825" s="101">
        <f t="shared" si="14"/>
        <v>-3.2114943312095967E-3</v>
      </c>
      <c r="K825" s="145"/>
      <c r="L825"/>
    </row>
    <row r="826" spans="1:12" x14ac:dyDescent="0.3">
      <c r="A826" s="149">
        <f>'Scenario calculation'!J1288</f>
        <v>7.4066525300284791E-2</v>
      </c>
      <c r="B826" s="47">
        <f>A826-'Summary Output'!$B$24</f>
        <v>-3.3275299715376086E-2</v>
      </c>
      <c r="C826"/>
      <c r="I826" s="101">
        <f>'Scenario calculation'!D1288</f>
        <v>2.5002170621540616</v>
      </c>
      <c r="J826" s="101">
        <f t="shared" si="14"/>
        <v>1.0002170621540616</v>
      </c>
      <c r="K826" s="145"/>
      <c r="L826"/>
    </row>
    <row r="827" spans="1:12" x14ac:dyDescent="0.3">
      <c r="A827" s="149">
        <f>'Scenario calculation'!J1289</f>
        <v>0.15809851557717192</v>
      </c>
      <c r="B827" s="47">
        <f>A827-'Summary Output'!$B$24</f>
        <v>5.0756690561511039E-2</v>
      </c>
      <c r="C827"/>
      <c r="I827" s="101">
        <f>'Scenario calculation'!D1289</f>
        <v>2.968231853193573</v>
      </c>
      <c r="J827" s="101">
        <f t="shared" si="14"/>
        <v>1.468231853193573</v>
      </c>
      <c r="K827" s="145"/>
      <c r="L827"/>
    </row>
    <row r="828" spans="1:12" x14ac:dyDescent="0.3">
      <c r="A828" s="149">
        <f>'Scenario calculation'!J1290</f>
        <v>0.24878963415236566</v>
      </c>
      <c r="B828" s="47">
        <f>A828-'Summary Output'!$B$24</f>
        <v>0.14144780913670479</v>
      </c>
      <c r="C828"/>
      <c r="I828" s="101">
        <f>'Scenario calculation'!D1290</f>
        <v>2.8059701340304639</v>
      </c>
      <c r="J828" s="101">
        <f t="shared" si="14"/>
        <v>1.3059701340304639</v>
      </c>
      <c r="K828" s="145"/>
      <c r="L828"/>
    </row>
    <row r="829" spans="1:12" x14ac:dyDescent="0.3">
      <c r="A829" s="149">
        <f>'Scenario calculation'!J1291</f>
        <v>0.31136021615331044</v>
      </c>
      <c r="B829" s="47">
        <f>A829-'Summary Output'!$B$24</f>
        <v>0.20401839113764958</v>
      </c>
      <c r="C829"/>
      <c r="I829" s="101">
        <f>'Scenario calculation'!D1291</f>
        <v>3.2302907686123823</v>
      </c>
      <c r="J829" s="101">
        <f t="shared" si="14"/>
        <v>1.7302907686123823</v>
      </c>
      <c r="K829" s="145"/>
      <c r="L829"/>
    </row>
    <row r="830" spans="1:12" x14ac:dyDescent="0.3">
      <c r="A830" s="149">
        <f>'Scenario calculation'!J1292</f>
        <v>0.29506869714911588</v>
      </c>
      <c r="B830" s="47">
        <f>A830-'Summary Output'!$B$24</f>
        <v>0.18772687213345501</v>
      </c>
      <c r="C830"/>
      <c r="I830" s="101">
        <f>'Scenario calculation'!D1292</f>
        <v>1.8242588973158032</v>
      </c>
      <c r="J830" s="101">
        <f t="shared" si="14"/>
        <v>0.32425889731580315</v>
      </c>
      <c r="K830" s="145"/>
      <c r="L830"/>
    </row>
    <row r="831" spans="1:12" x14ac:dyDescent="0.3">
      <c r="A831" s="149">
        <f>'Scenario calculation'!J1293</f>
        <v>0.35107550360629936</v>
      </c>
      <c r="B831" s="47">
        <f>A831-'Summary Output'!$B$24</f>
        <v>0.24373367859063849</v>
      </c>
      <c r="C831"/>
      <c r="I831" s="101">
        <f>'Scenario calculation'!D1293</f>
        <v>3.4952045556915792</v>
      </c>
      <c r="J831" s="101">
        <f t="shared" si="14"/>
        <v>1.9952045556915792</v>
      </c>
      <c r="K831" s="145"/>
      <c r="L831"/>
    </row>
    <row r="832" spans="1:12" x14ac:dyDescent="0.3">
      <c r="A832" s="149">
        <f>'Scenario calculation'!J1294</f>
        <v>6.0380541836525525E-2</v>
      </c>
      <c r="B832" s="47">
        <f>A832-'Summary Output'!$B$24</f>
        <v>-4.6961283179135352E-2</v>
      </c>
      <c r="C832"/>
      <c r="I832" s="101">
        <f>'Scenario calculation'!D1294</f>
        <v>2.6718783390009166</v>
      </c>
      <c r="J832" s="101">
        <f t="shared" si="14"/>
        <v>1.1718783390009166</v>
      </c>
      <c r="K832" s="145"/>
      <c r="L832"/>
    </row>
    <row r="833" spans="1:12" x14ac:dyDescent="0.3">
      <c r="A833" s="149">
        <f>'Scenario calculation'!J1295</f>
        <v>0.2687702789767914</v>
      </c>
      <c r="B833" s="47">
        <f>A833-'Summary Output'!$B$24</f>
        <v>0.16142845396113054</v>
      </c>
      <c r="C833"/>
      <c r="I833" s="101">
        <f>'Scenario calculation'!D1295</f>
        <v>2.1676823846828666</v>
      </c>
      <c r="J833" s="101">
        <f t="shared" si="14"/>
        <v>0.66768238468286656</v>
      </c>
      <c r="K833" s="145"/>
      <c r="L833"/>
    </row>
    <row r="834" spans="1:12" x14ac:dyDescent="0.3">
      <c r="A834" s="149">
        <f>'Scenario calculation'!J1296</f>
        <v>0.22704255827158293</v>
      </c>
      <c r="B834" s="47">
        <f>A834-'Summary Output'!$B$24</f>
        <v>0.11970073325592205</v>
      </c>
      <c r="C834"/>
      <c r="I834" s="101">
        <f>'Scenario calculation'!D1296</f>
        <v>3.3813289933871387</v>
      </c>
      <c r="J834" s="101">
        <f t="shared" si="14"/>
        <v>1.8813289933871387</v>
      </c>
      <c r="K834" s="145"/>
      <c r="L834"/>
    </row>
    <row r="835" spans="1:12" x14ac:dyDescent="0.3">
      <c r="A835" s="149">
        <f>'Scenario calculation'!J1297</f>
        <v>0.32746242778017365</v>
      </c>
      <c r="B835" s="47">
        <f>A835-'Summary Output'!$B$24</f>
        <v>0.22012060276451278</v>
      </c>
      <c r="C835"/>
      <c r="I835" s="101">
        <f>'Scenario calculation'!D1297</f>
        <v>2.0906657049539854</v>
      </c>
      <c r="J835" s="101">
        <f t="shared" si="14"/>
        <v>0.5906657049539854</v>
      </c>
      <c r="K835" s="145"/>
      <c r="L835"/>
    </row>
    <row r="836" spans="1:12" x14ac:dyDescent="0.3">
      <c r="A836" s="149">
        <f>'Scenario calculation'!J1298</f>
        <v>0.25546482189460717</v>
      </c>
      <c r="B836" s="47">
        <f>A836-'Summary Output'!$B$24</f>
        <v>0.14812299687894631</v>
      </c>
      <c r="C836"/>
      <c r="I836" s="101">
        <f>'Scenario calculation'!D1298</f>
        <v>2.5783005693092202</v>
      </c>
      <c r="J836" s="101">
        <f t="shared" si="14"/>
        <v>1.0783005693092202</v>
      </c>
      <c r="K836" s="145"/>
      <c r="L836"/>
    </row>
    <row r="837" spans="1:12" x14ac:dyDescent="0.3">
      <c r="A837" s="149">
        <f>'Scenario calculation'!J1299</f>
        <v>5.857756476991427E-2</v>
      </c>
      <c r="B837" s="47">
        <f>A837-'Summary Output'!$B$24</f>
        <v>-4.8764260245746607E-2</v>
      </c>
      <c r="C837"/>
      <c r="I837" s="101">
        <f>'Scenario calculation'!D1299</f>
        <v>2.6192917608582453</v>
      </c>
      <c r="J837" s="101">
        <f t="shared" si="14"/>
        <v>1.1192917608582453</v>
      </c>
      <c r="K837" s="145"/>
      <c r="L837"/>
    </row>
    <row r="838" spans="1:12" x14ac:dyDescent="0.3">
      <c r="A838" s="149">
        <f>'Scenario calculation'!J1300</f>
        <v>0.37196710698522817</v>
      </c>
      <c r="B838" s="47">
        <f>A838-'Summary Output'!$B$24</f>
        <v>0.26462528196956731</v>
      </c>
      <c r="C838"/>
      <c r="I838" s="101">
        <f>'Scenario calculation'!D1300</f>
        <v>2.2005380773610255</v>
      </c>
      <c r="J838" s="101">
        <f t="shared" si="14"/>
        <v>0.70053807736102547</v>
      </c>
      <c r="K838" s="145"/>
      <c r="L838"/>
    </row>
    <row r="839" spans="1:12" x14ac:dyDescent="0.3">
      <c r="A839" s="149">
        <f>'Scenario calculation'!J1301</f>
        <v>0.19826971755802525</v>
      </c>
      <c r="B839" s="47">
        <f>A839-'Summary Output'!$B$24</f>
        <v>9.0927892542364372E-2</v>
      </c>
      <c r="C839"/>
      <c r="I839" s="101">
        <f>'Scenario calculation'!D1301</f>
        <v>2.3614769062032295</v>
      </c>
      <c r="J839" s="101">
        <f t="shared" si="14"/>
        <v>0.86147690620322948</v>
      </c>
      <c r="K839" s="145"/>
      <c r="L839"/>
    </row>
    <row r="840" spans="1:12" x14ac:dyDescent="0.3">
      <c r="A840" s="149">
        <f>'Scenario calculation'!J1302</f>
        <v>0.25877245910672242</v>
      </c>
      <c r="B840" s="47">
        <f>A840-'Summary Output'!$B$24</f>
        <v>0.15143063409106156</v>
      </c>
      <c r="C840"/>
      <c r="I840" s="101">
        <f>'Scenario calculation'!D1302</f>
        <v>2.1470665573384027</v>
      </c>
      <c r="J840" s="101">
        <f t="shared" si="14"/>
        <v>0.64706655733840268</v>
      </c>
      <c r="K840" s="145"/>
      <c r="L840"/>
    </row>
    <row r="841" spans="1:12" x14ac:dyDescent="0.3">
      <c r="A841" s="149">
        <f>'Scenario calculation'!J1303</f>
        <v>0.28680289657727687</v>
      </c>
      <c r="B841" s="47">
        <f>A841-'Summary Output'!$B$24</f>
        <v>0.179461071561616</v>
      </c>
      <c r="C841"/>
      <c r="I841" s="101">
        <f>'Scenario calculation'!D1303</f>
        <v>2.1714377194011378</v>
      </c>
      <c r="J841" s="101">
        <f t="shared" si="14"/>
        <v>0.67143771940113783</v>
      </c>
      <c r="K841" s="145"/>
      <c r="L841"/>
    </row>
    <row r="842" spans="1:12" x14ac:dyDescent="0.3">
      <c r="A842" s="149">
        <f>'Scenario calculation'!J1304</f>
        <v>0.24188246595641472</v>
      </c>
      <c r="B842" s="47">
        <f>A842-'Summary Output'!$B$24</f>
        <v>0.13454064094075385</v>
      </c>
      <c r="C842"/>
      <c r="I842" s="101">
        <f>'Scenario calculation'!D1304</f>
        <v>2.5026566732895104</v>
      </c>
      <c r="J842" s="101">
        <f t="shared" si="14"/>
        <v>1.0026566732895104</v>
      </c>
      <c r="K842" s="145"/>
      <c r="L842"/>
    </row>
    <row r="843" spans="1:12" x14ac:dyDescent="0.3">
      <c r="A843" s="149">
        <f>'Scenario calculation'!J1305</f>
        <v>0.25679128142609753</v>
      </c>
      <c r="B843" s="47">
        <f>A843-'Summary Output'!$B$24</f>
        <v>0.14944945641043667</v>
      </c>
      <c r="C843"/>
      <c r="I843" s="101">
        <f>'Scenario calculation'!D1305</f>
        <v>3.4800041080558493</v>
      </c>
      <c r="J843" s="101">
        <f t="shared" si="14"/>
        <v>1.9800041080558493</v>
      </c>
      <c r="K843" s="145"/>
      <c r="L843"/>
    </row>
    <row r="844" spans="1:12" x14ac:dyDescent="0.3">
      <c r="A844" s="149">
        <f>'Scenario calculation'!J1306</f>
        <v>0.22934151106997991</v>
      </c>
      <c r="B844" s="47">
        <f>A844-'Summary Output'!$B$24</f>
        <v>0.12199968605431903</v>
      </c>
      <c r="C844"/>
      <c r="I844" s="101">
        <f>'Scenario calculation'!D1306</f>
        <v>1.6144790904060666</v>
      </c>
      <c r="J844" s="101">
        <f t="shared" si="14"/>
        <v>0.11447909040606663</v>
      </c>
      <c r="K844" s="145"/>
      <c r="L844"/>
    </row>
    <row r="845" spans="1:12" x14ac:dyDescent="0.3">
      <c r="A845" s="149">
        <f>'Scenario calculation'!J1307</f>
        <v>0.14670926143017105</v>
      </c>
      <c r="B845" s="47">
        <f>A845-'Summary Output'!$B$24</f>
        <v>3.9367436414510168E-2</v>
      </c>
      <c r="C845"/>
      <c r="I845" s="101">
        <f>'Scenario calculation'!D1307</f>
        <v>2.1690795715285103</v>
      </c>
      <c r="J845" s="101">
        <f t="shared" si="14"/>
        <v>0.66907957152851028</v>
      </c>
      <c r="K845" s="145"/>
      <c r="L845"/>
    </row>
    <row r="846" spans="1:12" x14ac:dyDescent="0.3">
      <c r="A846" s="149">
        <f>'Scenario calculation'!J1308</f>
        <v>0.29881666517741112</v>
      </c>
      <c r="B846" s="47">
        <f>A846-'Summary Output'!$B$24</f>
        <v>0.19147484016175026</v>
      </c>
      <c r="C846"/>
      <c r="I846" s="101">
        <f>'Scenario calculation'!D1308</f>
        <v>2.4967352479654417</v>
      </c>
      <c r="J846" s="101">
        <f t="shared" si="14"/>
        <v>0.99673524796544166</v>
      </c>
      <c r="K846" s="145"/>
      <c r="L846"/>
    </row>
    <row r="847" spans="1:12" x14ac:dyDescent="0.3">
      <c r="A847" s="149">
        <f>'Scenario calculation'!J1309</f>
        <v>0.25277562521570163</v>
      </c>
      <c r="B847" s="47">
        <f>A847-'Summary Output'!$B$24</f>
        <v>0.14543380020004076</v>
      </c>
      <c r="C847"/>
      <c r="I847" s="101">
        <f>'Scenario calculation'!D1309</f>
        <v>2.399607627036783</v>
      </c>
      <c r="J847" s="101">
        <f t="shared" si="14"/>
        <v>0.89960762703678299</v>
      </c>
      <c r="K847" s="145"/>
      <c r="L847"/>
    </row>
    <row r="848" spans="1:12" x14ac:dyDescent="0.3">
      <c r="A848" s="149">
        <f>'Scenario calculation'!J1310</f>
        <v>0.39668719758682536</v>
      </c>
      <c r="B848" s="47">
        <f>A848-'Summary Output'!$B$24</f>
        <v>0.28934537257116449</v>
      </c>
      <c r="C848"/>
      <c r="I848" s="101">
        <f>'Scenario calculation'!D1310</f>
        <v>2.2344416323547085</v>
      </c>
      <c r="J848" s="101">
        <f t="shared" ref="J848:J911" si="15">I848-1.5</f>
        <v>0.7344416323547085</v>
      </c>
      <c r="K848" s="145"/>
      <c r="L848"/>
    </row>
    <row r="849" spans="1:12" x14ac:dyDescent="0.3">
      <c r="A849" s="149">
        <f>'Scenario calculation'!J1311</f>
        <v>0.29560109131063239</v>
      </c>
      <c r="B849" s="47">
        <f>A849-'Summary Output'!$B$24</f>
        <v>0.18825926629497153</v>
      </c>
      <c r="C849"/>
      <c r="I849" s="101">
        <f>'Scenario calculation'!D1311</f>
        <v>2.6747518877058503</v>
      </c>
      <c r="J849" s="101">
        <f t="shared" si="15"/>
        <v>1.1747518877058503</v>
      </c>
      <c r="K849" s="145"/>
      <c r="L849"/>
    </row>
    <row r="850" spans="1:12" x14ac:dyDescent="0.3">
      <c r="A850" s="149">
        <f>'Scenario calculation'!J1312</f>
        <v>0.14350160973432091</v>
      </c>
      <c r="B850" s="47">
        <f>A850-'Summary Output'!$B$24</f>
        <v>3.6159784718660035E-2</v>
      </c>
      <c r="C850"/>
      <c r="I850" s="101">
        <f>'Scenario calculation'!D1312</f>
        <v>2.4409196712860739</v>
      </c>
      <c r="J850" s="101">
        <f t="shared" si="15"/>
        <v>0.9409196712860739</v>
      </c>
      <c r="K850" s="145"/>
      <c r="L850"/>
    </row>
    <row r="851" spans="1:12" x14ac:dyDescent="0.3">
      <c r="A851" s="149">
        <f>'Scenario calculation'!J1313</f>
        <v>0.37117261917026045</v>
      </c>
      <c r="B851" s="47">
        <f>A851-'Summary Output'!$B$24</f>
        <v>0.26383079415459959</v>
      </c>
      <c r="C851"/>
      <c r="I851" s="101">
        <f>'Scenario calculation'!D1313</f>
        <v>1.7290146489284308</v>
      </c>
      <c r="J851" s="101">
        <f t="shared" si="15"/>
        <v>0.22901464892843082</v>
      </c>
      <c r="K851" s="145"/>
      <c r="L851"/>
    </row>
    <row r="852" spans="1:12" x14ac:dyDescent="0.3">
      <c r="A852" s="149">
        <f>'Scenario calculation'!J1314</f>
        <v>0.28502348459712046</v>
      </c>
      <c r="B852" s="47">
        <f>A852-'Summary Output'!$B$24</f>
        <v>0.17768165958145959</v>
      </c>
      <c r="C852"/>
      <c r="I852" s="101">
        <f>'Scenario calculation'!D1314</f>
        <v>3.514982759903245</v>
      </c>
      <c r="J852" s="101">
        <f t="shared" si="15"/>
        <v>2.014982759903245</v>
      </c>
      <c r="K852" s="145"/>
      <c r="L852"/>
    </row>
    <row r="853" spans="1:12" x14ac:dyDescent="0.3">
      <c r="A853" s="149">
        <f>'Scenario calculation'!J1315</f>
        <v>0.14812859536161671</v>
      </c>
      <c r="B853" s="47">
        <f>A853-'Summary Output'!$B$24</f>
        <v>4.0786770345955833E-2</v>
      </c>
      <c r="C853"/>
      <c r="I853" s="101">
        <f>'Scenario calculation'!D1315</f>
        <v>1.5168394848238502</v>
      </c>
      <c r="J853" s="101">
        <f t="shared" si="15"/>
        <v>1.6839484823850226E-2</v>
      </c>
      <c r="K853" s="145"/>
      <c r="L853"/>
    </row>
    <row r="854" spans="1:12" x14ac:dyDescent="0.3">
      <c r="A854" s="149">
        <f>'Scenario calculation'!J1316</f>
        <v>0.34765624637552928</v>
      </c>
      <c r="B854" s="47">
        <f>A854-'Summary Output'!$B$24</f>
        <v>0.24031442135986841</v>
      </c>
      <c r="C854"/>
      <c r="I854" s="101">
        <f>'Scenario calculation'!D1316</f>
        <v>2.126061392447701</v>
      </c>
      <c r="J854" s="101">
        <f t="shared" si="15"/>
        <v>0.62606139244770098</v>
      </c>
      <c r="K854" s="145"/>
      <c r="L854"/>
    </row>
    <row r="855" spans="1:12" x14ac:dyDescent="0.3">
      <c r="A855" s="149">
        <f>'Scenario calculation'!J1317</f>
        <v>0.22531396412072824</v>
      </c>
      <c r="B855" s="47">
        <f>A855-'Summary Output'!$B$24</f>
        <v>0.11797213910506736</v>
      </c>
      <c r="C855"/>
      <c r="I855" s="101">
        <f>'Scenario calculation'!D1317</f>
        <v>2.4486548933516255</v>
      </c>
      <c r="J855" s="101">
        <f t="shared" si="15"/>
        <v>0.94865489335162545</v>
      </c>
      <c r="K855" s="145"/>
      <c r="L855"/>
    </row>
    <row r="856" spans="1:12" x14ac:dyDescent="0.3">
      <c r="A856" s="149">
        <f>'Scenario calculation'!J1318</f>
        <v>0.25882527454860127</v>
      </c>
      <c r="B856" s="47">
        <f>A856-'Summary Output'!$B$24</f>
        <v>0.15148344953294041</v>
      </c>
      <c r="C856"/>
      <c r="I856" s="101">
        <f>'Scenario calculation'!D1318</f>
        <v>2.9292997309750834</v>
      </c>
      <c r="J856" s="101">
        <f t="shared" si="15"/>
        <v>1.4292997309750834</v>
      </c>
      <c r="K856" s="145"/>
      <c r="L856"/>
    </row>
    <row r="857" spans="1:12" x14ac:dyDescent="0.3">
      <c r="A857" s="149">
        <f>'Scenario calculation'!J1319</f>
        <v>0.21868228136764234</v>
      </c>
      <c r="B857" s="47">
        <f>A857-'Summary Output'!$B$24</f>
        <v>0.11134045635198146</v>
      </c>
      <c r="C857"/>
      <c r="I857" s="101">
        <f>'Scenario calculation'!D1319</f>
        <v>3.2165871264153063</v>
      </c>
      <c r="J857" s="101">
        <f t="shared" si="15"/>
        <v>1.7165871264153063</v>
      </c>
      <c r="K857" s="145"/>
      <c r="L857"/>
    </row>
    <row r="858" spans="1:12" x14ac:dyDescent="0.3">
      <c r="A858" s="149">
        <f>'Scenario calculation'!J1320</f>
        <v>0.20566430374129019</v>
      </c>
      <c r="B858" s="47">
        <f>A858-'Summary Output'!$B$24</f>
        <v>9.8322478725629311E-2</v>
      </c>
      <c r="C858"/>
      <c r="I858" s="101">
        <f>'Scenario calculation'!D1320</f>
        <v>2.9747255650775046</v>
      </c>
      <c r="J858" s="101">
        <f t="shared" si="15"/>
        <v>1.4747255650775046</v>
      </c>
      <c r="K858" s="145"/>
      <c r="L858"/>
    </row>
    <row r="859" spans="1:12" x14ac:dyDescent="0.3">
      <c r="A859" s="149">
        <f>'Scenario calculation'!J1321</f>
        <v>0.34067023969183796</v>
      </c>
      <c r="B859" s="47">
        <f>A859-'Summary Output'!$B$24</f>
        <v>0.2333284146761771</v>
      </c>
      <c r="C859"/>
      <c r="I859" s="101">
        <f>'Scenario calculation'!D1321</f>
        <v>2.2598957768654646</v>
      </c>
      <c r="J859" s="101">
        <f t="shared" si="15"/>
        <v>0.75989577686546461</v>
      </c>
      <c r="K859" s="145"/>
      <c r="L859"/>
    </row>
    <row r="860" spans="1:12" x14ac:dyDescent="0.3">
      <c r="A860" s="149">
        <f>'Scenario calculation'!J1322</f>
        <v>0.29695847751473714</v>
      </c>
      <c r="B860" s="47">
        <f>A860-'Summary Output'!$B$24</f>
        <v>0.18961665249907628</v>
      </c>
      <c r="C860"/>
      <c r="I860" s="101">
        <f>'Scenario calculation'!D1322</f>
        <v>3.4880648696794729</v>
      </c>
      <c r="J860" s="101">
        <f t="shared" si="15"/>
        <v>1.9880648696794729</v>
      </c>
      <c r="K860" s="145"/>
      <c r="L860"/>
    </row>
    <row r="861" spans="1:12" x14ac:dyDescent="0.3">
      <c r="A861" s="149">
        <f>'Scenario calculation'!J1323</f>
        <v>9.6792163352250382E-2</v>
      </c>
      <c r="B861" s="47">
        <f>A861-'Summary Output'!$B$24</f>
        <v>-1.0549661663410495E-2</v>
      </c>
      <c r="C861"/>
      <c r="I861" s="101">
        <f>'Scenario calculation'!D1323</f>
        <v>3.1319449406596598</v>
      </c>
      <c r="J861" s="101">
        <f t="shared" si="15"/>
        <v>1.6319449406596598</v>
      </c>
      <c r="K861" s="145"/>
      <c r="L861"/>
    </row>
    <row r="862" spans="1:12" x14ac:dyDescent="0.3">
      <c r="A862" s="149">
        <f>'Scenario calculation'!J1324</f>
        <v>0.12778992684445889</v>
      </c>
      <c r="B862" s="47">
        <f>A862-'Summary Output'!$B$24</f>
        <v>2.0448101828798013E-2</v>
      </c>
      <c r="C862"/>
      <c r="I862" s="101">
        <f>'Scenario calculation'!D1324</f>
        <v>2.7150895529886157</v>
      </c>
      <c r="J862" s="101">
        <f t="shared" si="15"/>
        <v>1.2150895529886157</v>
      </c>
      <c r="K862" s="145"/>
      <c r="L862"/>
    </row>
    <row r="863" spans="1:12" x14ac:dyDescent="0.3">
      <c r="A863" s="149">
        <f>'Scenario calculation'!J1325</f>
        <v>8.6976194016144204E-2</v>
      </c>
      <c r="B863" s="47">
        <f>A863-'Summary Output'!$B$24</f>
        <v>-2.0365630999516673E-2</v>
      </c>
      <c r="C863"/>
      <c r="I863" s="101">
        <f>'Scenario calculation'!D1325</f>
        <v>3.0207210307605701</v>
      </c>
      <c r="J863" s="101">
        <f t="shared" si="15"/>
        <v>1.5207210307605701</v>
      </c>
      <c r="K863" s="145"/>
      <c r="L863"/>
    </row>
    <row r="864" spans="1:12" x14ac:dyDescent="0.3">
      <c r="A864" s="149">
        <f>'Scenario calculation'!J1326</f>
        <v>0.29919256780712611</v>
      </c>
      <c r="B864" s="47">
        <f>A864-'Summary Output'!$B$24</f>
        <v>0.19185074279146525</v>
      </c>
      <c r="C864"/>
      <c r="I864" s="101">
        <f>'Scenario calculation'!D1326</f>
        <v>2.7240152681956507</v>
      </c>
      <c r="J864" s="101">
        <f t="shared" si="15"/>
        <v>1.2240152681956507</v>
      </c>
      <c r="K864" s="145"/>
      <c r="L864"/>
    </row>
    <row r="865" spans="1:12" x14ac:dyDescent="0.3">
      <c r="A865" s="149">
        <f>'Scenario calculation'!J1327</f>
        <v>0.14510140852044517</v>
      </c>
      <c r="B865" s="47">
        <f>A865-'Summary Output'!$B$24</f>
        <v>3.7759583504784297E-2</v>
      </c>
      <c r="C865"/>
      <c r="I865" s="101">
        <f>'Scenario calculation'!D1327</f>
        <v>3.28809488547763</v>
      </c>
      <c r="J865" s="101">
        <f t="shared" si="15"/>
        <v>1.78809488547763</v>
      </c>
      <c r="K865" s="145"/>
      <c r="L865"/>
    </row>
    <row r="866" spans="1:12" x14ac:dyDescent="0.3">
      <c r="A866" s="149">
        <f>'Scenario calculation'!J1328</f>
        <v>0.29725890618839701</v>
      </c>
      <c r="B866" s="47">
        <f>A866-'Summary Output'!$B$24</f>
        <v>0.18991708117273615</v>
      </c>
      <c r="C866"/>
      <c r="I866" s="101">
        <f>'Scenario calculation'!D1328</f>
        <v>2.2305665750677575</v>
      </c>
      <c r="J866" s="101">
        <f t="shared" si="15"/>
        <v>0.73056657506775746</v>
      </c>
      <c r="K866" s="145"/>
      <c r="L866"/>
    </row>
    <row r="867" spans="1:12" x14ac:dyDescent="0.3">
      <c r="A867" s="149">
        <f>'Scenario calculation'!J1329</f>
        <v>0.24337902603544714</v>
      </c>
      <c r="B867" s="47">
        <f>A867-'Summary Output'!$B$24</f>
        <v>0.13603720101978628</v>
      </c>
      <c r="C867"/>
      <c r="I867" s="101">
        <f>'Scenario calculation'!D1329</f>
        <v>2.1011021113804191</v>
      </c>
      <c r="J867" s="101">
        <f t="shared" si="15"/>
        <v>0.60110211138041914</v>
      </c>
      <c r="K867" s="145"/>
      <c r="L867"/>
    </row>
    <row r="868" spans="1:12" x14ac:dyDescent="0.3">
      <c r="A868" s="149">
        <f>'Scenario calculation'!J1330</f>
        <v>0.26231516969590896</v>
      </c>
      <c r="B868" s="47">
        <f>A868-'Summary Output'!$B$24</f>
        <v>0.15497334468024809</v>
      </c>
      <c r="C868"/>
      <c r="I868" s="101">
        <f>'Scenario calculation'!D1330</f>
        <v>3.3591481124225822</v>
      </c>
      <c r="J868" s="101">
        <f t="shared" si="15"/>
        <v>1.8591481124225822</v>
      </c>
      <c r="K868" s="145"/>
      <c r="L868"/>
    </row>
    <row r="869" spans="1:12" x14ac:dyDescent="0.3">
      <c r="A869" s="149">
        <f>'Scenario calculation'!J1331</f>
        <v>0.1158227594432617</v>
      </c>
      <c r="B869" s="47">
        <f>A869-'Summary Output'!$B$24</f>
        <v>8.4809344276008253E-3</v>
      </c>
      <c r="C869"/>
      <c r="I869" s="101">
        <f>'Scenario calculation'!D1331</f>
        <v>3.3136317852723467</v>
      </c>
      <c r="J869" s="101">
        <f t="shared" si="15"/>
        <v>1.8136317852723467</v>
      </c>
      <c r="K869" s="145"/>
      <c r="L869"/>
    </row>
    <row r="870" spans="1:12" x14ac:dyDescent="0.3">
      <c r="A870" s="149">
        <f>'Scenario calculation'!J1332</f>
        <v>0.25095754825284633</v>
      </c>
      <c r="B870" s="47">
        <f>A870-'Summary Output'!$B$24</f>
        <v>0.14361572323718547</v>
      </c>
      <c r="C870"/>
      <c r="I870" s="101">
        <f>'Scenario calculation'!D1332</f>
        <v>2.7819051872802327</v>
      </c>
      <c r="J870" s="101">
        <f t="shared" si="15"/>
        <v>1.2819051872802327</v>
      </c>
      <c r="K870" s="145"/>
      <c r="L870"/>
    </row>
    <row r="871" spans="1:12" x14ac:dyDescent="0.3">
      <c r="A871" s="149">
        <f>'Scenario calculation'!J1333</f>
        <v>0.28120374921748192</v>
      </c>
      <c r="B871" s="47">
        <f>A871-'Summary Output'!$B$24</f>
        <v>0.17386192420182106</v>
      </c>
      <c r="C871"/>
      <c r="I871" s="101">
        <f>'Scenario calculation'!D1333</f>
        <v>2.6617384161982436</v>
      </c>
      <c r="J871" s="101">
        <f t="shared" si="15"/>
        <v>1.1617384161982436</v>
      </c>
      <c r="K871" s="145"/>
      <c r="L871"/>
    </row>
    <row r="872" spans="1:12" x14ac:dyDescent="0.3">
      <c r="A872" s="149">
        <f>'Scenario calculation'!J1334</f>
        <v>0.32487689707595169</v>
      </c>
      <c r="B872" s="47">
        <f>A872-'Summary Output'!$B$24</f>
        <v>0.21753507206029082</v>
      </c>
      <c r="C872"/>
      <c r="I872" s="101">
        <f>'Scenario calculation'!D1334</f>
        <v>2.463825561899601</v>
      </c>
      <c r="J872" s="101">
        <f t="shared" si="15"/>
        <v>0.963825561899601</v>
      </c>
      <c r="K872" s="145"/>
      <c r="L872"/>
    </row>
    <row r="873" spans="1:12" x14ac:dyDescent="0.3">
      <c r="A873" s="149">
        <f>'Scenario calculation'!J1335</f>
        <v>0.25061007351696785</v>
      </c>
      <c r="B873" s="47">
        <f>A873-'Summary Output'!$B$24</f>
        <v>0.14326824850130698</v>
      </c>
      <c r="C873"/>
      <c r="I873" s="101">
        <f>'Scenario calculation'!D1335</f>
        <v>2.9259283501336335</v>
      </c>
      <c r="J873" s="101">
        <f t="shared" si="15"/>
        <v>1.4259283501336335</v>
      </c>
      <c r="K873" s="145"/>
      <c r="L873"/>
    </row>
    <row r="874" spans="1:12" x14ac:dyDescent="0.3">
      <c r="A874" s="149">
        <f>'Scenario calculation'!J1336</f>
        <v>0.17899318214136994</v>
      </c>
      <c r="B874" s="47">
        <f>A874-'Summary Output'!$B$24</f>
        <v>7.1651357125709067E-2</v>
      </c>
      <c r="C874"/>
      <c r="I874" s="101">
        <f>'Scenario calculation'!D1336</f>
        <v>2.1188314209209809</v>
      </c>
      <c r="J874" s="101">
        <f t="shared" si="15"/>
        <v>0.61883142092098087</v>
      </c>
      <c r="K874" s="145"/>
      <c r="L874"/>
    </row>
    <row r="875" spans="1:12" x14ac:dyDescent="0.3">
      <c r="A875" s="149">
        <f>'Scenario calculation'!J1337</f>
        <v>0.28597221107066217</v>
      </c>
      <c r="B875" s="47">
        <f>A875-'Summary Output'!$B$24</f>
        <v>0.17863038605500131</v>
      </c>
      <c r="C875"/>
      <c r="I875" s="101">
        <f>'Scenario calculation'!D1337</f>
        <v>1.6691240809164867</v>
      </c>
      <c r="J875" s="101">
        <f t="shared" si="15"/>
        <v>0.16912408091648667</v>
      </c>
      <c r="K875" s="145"/>
      <c r="L875"/>
    </row>
    <row r="876" spans="1:12" x14ac:dyDescent="0.3">
      <c r="A876" s="149">
        <f>'Scenario calculation'!J1338</f>
        <v>0.23700326384588766</v>
      </c>
      <c r="B876" s="47">
        <f>A876-'Summary Output'!$B$24</f>
        <v>0.12966143883022679</v>
      </c>
      <c r="C876"/>
      <c r="I876" s="101">
        <f>'Scenario calculation'!D1338</f>
        <v>3.2682511174459359</v>
      </c>
      <c r="J876" s="101">
        <f t="shared" si="15"/>
        <v>1.7682511174459359</v>
      </c>
      <c r="K876" s="145"/>
      <c r="L876"/>
    </row>
    <row r="877" spans="1:12" x14ac:dyDescent="0.3">
      <c r="A877" s="149">
        <f>'Scenario calculation'!J1339</f>
        <v>0.25399586138625363</v>
      </c>
      <c r="B877" s="47">
        <f>A877-'Summary Output'!$B$24</f>
        <v>0.14665403637059277</v>
      </c>
      <c r="C877"/>
      <c r="I877" s="101">
        <f>'Scenario calculation'!D1339</f>
        <v>1.7567408935167896</v>
      </c>
      <c r="J877" s="101">
        <f t="shared" si="15"/>
        <v>0.25674089351678964</v>
      </c>
      <c r="K877" s="145"/>
      <c r="L877"/>
    </row>
    <row r="878" spans="1:12" x14ac:dyDescent="0.3">
      <c r="A878" s="149">
        <f>'Scenario calculation'!J1340</f>
        <v>0.25945755923579994</v>
      </c>
      <c r="B878" s="47">
        <f>A878-'Summary Output'!$B$24</f>
        <v>0.15211573422013908</v>
      </c>
      <c r="C878"/>
      <c r="I878" s="101">
        <f>'Scenario calculation'!D1340</f>
        <v>1.8386997958367211</v>
      </c>
      <c r="J878" s="101">
        <f t="shared" si="15"/>
        <v>0.33869979583672105</v>
      </c>
      <c r="K878" s="145"/>
      <c r="L878"/>
    </row>
    <row r="879" spans="1:12" x14ac:dyDescent="0.3">
      <c r="A879" s="149">
        <f>'Scenario calculation'!J1341</f>
        <v>0.32165480145634961</v>
      </c>
      <c r="B879" s="47">
        <f>A879-'Summary Output'!$B$24</f>
        <v>0.21431297644068875</v>
      </c>
      <c r="C879"/>
      <c r="I879" s="101">
        <f>'Scenario calculation'!D1341</f>
        <v>1.6115705713883486</v>
      </c>
      <c r="J879" s="101">
        <f t="shared" si="15"/>
        <v>0.11157057138834858</v>
      </c>
      <c r="K879" s="145"/>
      <c r="L879"/>
    </row>
    <row r="880" spans="1:12" x14ac:dyDescent="0.3">
      <c r="A880" s="149">
        <f>'Scenario calculation'!J1342</f>
        <v>0.18016858118120793</v>
      </c>
      <c r="B880" s="47">
        <f>A880-'Summary Output'!$B$24</f>
        <v>7.2826756165547055E-2</v>
      </c>
      <c r="C880"/>
      <c r="I880" s="101">
        <f>'Scenario calculation'!D1342</f>
        <v>2.6615823971196031</v>
      </c>
      <c r="J880" s="101">
        <f t="shared" si="15"/>
        <v>1.1615823971196031</v>
      </c>
      <c r="K880" s="145"/>
      <c r="L880"/>
    </row>
    <row r="881" spans="1:12" x14ac:dyDescent="0.3">
      <c r="A881" s="149">
        <f>'Scenario calculation'!J1343</f>
        <v>0.36813416879853667</v>
      </c>
      <c r="B881" s="47">
        <f>A881-'Summary Output'!$B$24</f>
        <v>0.2607923437828758</v>
      </c>
      <c r="C881"/>
      <c r="I881" s="101">
        <f>'Scenario calculation'!D1343</f>
        <v>2.9611144411682728</v>
      </c>
      <c r="J881" s="101">
        <f t="shared" si="15"/>
        <v>1.4611144411682728</v>
      </c>
      <c r="K881" s="145"/>
      <c r="L881"/>
    </row>
    <row r="882" spans="1:12" x14ac:dyDescent="0.3">
      <c r="A882" s="149">
        <f>'Scenario calculation'!J1344</f>
        <v>0.31283505702920622</v>
      </c>
      <c r="B882" s="47">
        <f>A882-'Summary Output'!$B$24</f>
        <v>0.20549323201354536</v>
      </c>
      <c r="C882"/>
      <c r="I882" s="101">
        <f>'Scenario calculation'!D1344</f>
        <v>3.3553891190252769</v>
      </c>
      <c r="J882" s="101">
        <f t="shared" si="15"/>
        <v>1.8553891190252769</v>
      </c>
      <c r="K882" s="145"/>
      <c r="L882"/>
    </row>
    <row r="883" spans="1:12" x14ac:dyDescent="0.3">
      <c r="A883" s="149">
        <f>'Scenario calculation'!J1345</f>
        <v>0.28635224966673922</v>
      </c>
      <c r="B883" s="47">
        <f>A883-'Summary Output'!$B$24</f>
        <v>0.17901042465107836</v>
      </c>
      <c r="C883"/>
      <c r="I883" s="101">
        <f>'Scenario calculation'!D1345</f>
        <v>3.2966646477109749</v>
      </c>
      <c r="J883" s="101">
        <f t="shared" si="15"/>
        <v>1.7966646477109749</v>
      </c>
      <c r="K883" s="145"/>
      <c r="L883"/>
    </row>
    <row r="884" spans="1:12" x14ac:dyDescent="0.3">
      <c r="A884" s="149">
        <f>'Scenario calculation'!J1346</f>
        <v>0.28704327062287782</v>
      </c>
      <c r="B884" s="47">
        <f>A884-'Summary Output'!$B$24</f>
        <v>0.17970144560721696</v>
      </c>
      <c r="C884"/>
      <c r="I884" s="101">
        <f>'Scenario calculation'!D1346</f>
        <v>3.0182090435531785</v>
      </c>
      <c r="J884" s="101">
        <f t="shared" si="15"/>
        <v>1.5182090435531785</v>
      </c>
      <c r="K884" s="145"/>
      <c r="L884"/>
    </row>
    <row r="885" spans="1:12" x14ac:dyDescent="0.3">
      <c r="A885" s="149">
        <f>'Scenario calculation'!J1347</f>
        <v>0.24019104231712762</v>
      </c>
      <c r="B885" s="47">
        <f>A885-'Summary Output'!$B$24</f>
        <v>0.13284921730146676</v>
      </c>
      <c r="C885"/>
      <c r="I885" s="101">
        <f>'Scenario calculation'!D1347</f>
        <v>3.2888614303654045</v>
      </c>
      <c r="J885" s="101">
        <f t="shared" si="15"/>
        <v>1.7888614303654045</v>
      </c>
      <c r="K885" s="145"/>
      <c r="L885"/>
    </row>
    <row r="886" spans="1:12" x14ac:dyDescent="0.3">
      <c r="A886" s="149">
        <f>'Scenario calculation'!J1348</f>
        <v>0.30109666940265711</v>
      </c>
      <c r="B886" s="47">
        <f>A886-'Summary Output'!$B$24</f>
        <v>0.19375484438699625</v>
      </c>
      <c r="C886"/>
      <c r="I886" s="101">
        <f>'Scenario calculation'!D1348</f>
        <v>2.4047979470272138</v>
      </c>
      <c r="J886" s="101">
        <f t="shared" si="15"/>
        <v>0.90479794702721383</v>
      </c>
      <c r="K886" s="145"/>
      <c r="L886"/>
    </row>
    <row r="887" spans="1:12" x14ac:dyDescent="0.3">
      <c r="A887" s="149">
        <f>'Scenario calculation'!J1349</f>
        <v>0.26981318939565835</v>
      </c>
      <c r="B887" s="47">
        <f>A887-'Summary Output'!$B$24</f>
        <v>0.16247136437999748</v>
      </c>
      <c r="C887"/>
      <c r="I887" s="101">
        <f>'Scenario calculation'!D1349</f>
        <v>2.4270282734587028</v>
      </c>
      <c r="J887" s="101">
        <f t="shared" si="15"/>
        <v>0.92702827345870276</v>
      </c>
      <c r="K887" s="145"/>
      <c r="L887"/>
    </row>
    <row r="888" spans="1:12" x14ac:dyDescent="0.3">
      <c r="A888" s="149">
        <f>'Scenario calculation'!J1350</f>
        <v>0.33100656602465994</v>
      </c>
      <c r="B888" s="47">
        <f>A888-'Summary Output'!$B$24</f>
        <v>0.22366474100899908</v>
      </c>
      <c r="C888"/>
      <c r="I888" s="101">
        <f>'Scenario calculation'!D1350</f>
        <v>2.6480414074971934</v>
      </c>
      <c r="J888" s="101">
        <f t="shared" si="15"/>
        <v>1.1480414074971934</v>
      </c>
      <c r="K888" s="145"/>
      <c r="L888"/>
    </row>
    <row r="889" spans="1:12" x14ac:dyDescent="0.3">
      <c r="A889" s="149">
        <f>'Scenario calculation'!J1351</f>
        <v>0.21275588818890911</v>
      </c>
      <c r="B889" s="47">
        <f>A889-'Summary Output'!$B$24</f>
        <v>0.10541406317324824</v>
      </c>
      <c r="C889"/>
      <c r="I889" s="101">
        <f>'Scenario calculation'!D1351</f>
        <v>2.5210152535799311</v>
      </c>
      <c r="J889" s="101">
        <f t="shared" si="15"/>
        <v>1.0210152535799311</v>
      </c>
      <c r="K889" s="145"/>
      <c r="L889"/>
    </row>
    <row r="890" spans="1:12" x14ac:dyDescent="0.3">
      <c r="A890" s="149">
        <f>'Scenario calculation'!J1352</f>
        <v>0.22527476193498064</v>
      </c>
      <c r="B890" s="47">
        <f>A890-'Summary Output'!$B$24</f>
        <v>0.11793293691931976</v>
      </c>
      <c r="C890"/>
      <c r="I890" s="101">
        <f>'Scenario calculation'!D1352</f>
        <v>2.9198538070553677</v>
      </c>
      <c r="J890" s="101">
        <f t="shared" si="15"/>
        <v>1.4198538070553677</v>
      </c>
      <c r="K890" s="145"/>
      <c r="L890"/>
    </row>
    <row r="891" spans="1:12" x14ac:dyDescent="0.3">
      <c r="A891" s="149">
        <f>'Scenario calculation'!J1353</f>
        <v>0.23323816327461522</v>
      </c>
      <c r="B891" s="47">
        <f>A891-'Summary Output'!$B$24</f>
        <v>0.12589633825895435</v>
      </c>
      <c r="C891"/>
      <c r="I891" s="101">
        <f>'Scenario calculation'!D1353</f>
        <v>2.115582416789898</v>
      </c>
      <c r="J891" s="101">
        <f t="shared" si="15"/>
        <v>0.615582416789898</v>
      </c>
      <c r="K891" s="145"/>
      <c r="L891"/>
    </row>
    <row r="892" spans="1:12" x14ac:dyDescent="0.3">
      <c r="A892" s="149">
        <f>'Scenario calculation'!J1354</f>
        <v>0.31467229335507874</v>
      </c>
      <c r="B892" s="47">
        <f>A892-'Summary Output'!$B$24</f>
        <v>0.20733046833941787</v>
      </c>
      <c r="C892"/>
      <c r="I892" s="101">
        <f>'Scenario calculation'!D1354</f>
        <v>1.9280601230904875</v>
      </c>
      <c r="J892" s="101">
        <f t="shared" si="15"/>
        <v>0.42806012309048747</v>
      </c>
      <c r="K892" s="145"/>
      <c r="L892"/>
    </row>
    <row r="893" spans="1:12" x14ac:dyDescent="0.3">
      <c r="A893" s="149">
        <f>'Scenario calculation'!J1355</f>
        <v>0.33507065022434568</v>
      </c>
      <c r="B893" s="47">
        <f>A893-'Summary Output'!$B$24</f>
        <v>0.22772882520868482</v>
      </c>
      <c r="C893"/>
      <c r="I893" s="101">
        <f>'Scenario calculation'!D1355</f>
        <v>3.1156956092804871</v>
      </c>
      <c r="J893" s="101">
        <f t="shared" si="15"/>
        <v>1.6156956092804871</v>
      </c>
      <c r="K893" s="145"/>
      <c r="L893"/>
    </row>
    <row r="894" spans="1:12" x14ac:dyDescent="0.3">
      <c r="A894" s="149">
        <f>'Scenario calculation'!J1356</f>
        <v>0.28239388520237774</v>
      </c>
      <c r="B894" s="47">
        <f>A894-'Summary Output'!$B$24</f>
        <v>0.17505206018671687</v>
      </c>
      <c r="C894"/>
      <c r="I894" s="101">
        <f>'Scenario calculation'!D1356</f>
        <v>2.1117115013717398</v>
      </c>
      <c r="J894" s="101">
        <f t="shared" si="15"/>
        <v>0.6117115013717398</v>
      </c>
      <c r="K894" s="145"/>
      <c r="L894"/>
    </row>
    <row r="895" spans="1:12" x14ac:dyDescent="0.3">
      <c r="A895" s="149">
        <f>'Scenario calculation'!J1357</f>
        <v>0.16102243758466339</v>
      </c>
      <c r="B895" s="47">
        <f>A895-'Summary Output'!$B$24</f>
        <v>5.3680612569002514E-2</v>
      </c>
      <c r="C895"/>
      <c r="I895" s="101">
        <f>'Scenario calculation'!D1357</f>
        <v>2.5009432737516528</v>
      </c>
      <c r="J895" s="101">
        <f t="shared" si="15"/>
        <v>1.0009432737516528</v>
      </c>
      <c r="K895" s="145"/>
      <c r="L895"/>
    </row>
    <row r="896" spans="1:12" x14ac:dyDescent="0.3">
      <c r="A896" s="149">
        <f>'Scenario calculation'!J1358</f>
        <v>0.35638337266570641</v>
      </c>
      <c r="B896" s="47">
        <f>A896-'Summary Output'!$B$24</f>
        <v>0.24904154765004555</v>
      </c>
      <c r="C896"/>
      <c r="I896" s="101">
        <f>'Scenario calculation'!D1358</f>
        <v>2.191763844495624</v>
      </c>
      <c r="J896" s="101">
        <f t="shared" si="15"/>
        <v>0.691763844495624</v>
      </c>
      <c r="K896" s="145"/>
      <c r="L896"/>
    </row>
    <row r="897" spans="1:12" x14ac:dyDescent="0.3">
      <c r="A897" s="149">
        <f>'Scenario calculation'!J1359</f>
        <v>0.26001480177940173</v>
      </c>
      <c r="B897" s="47">
        <f>A897-'Summary Output'!$B$24</f>
        <v>0.15267297676374086</v>
      </c>
      <c r="C897"/>
      <c r="I897" s="101">
        <f>'Scenario calculation'!D1359</f>
        <v>2.5817500320224194</v>
      </c>
      <c r="J897" s="101">
        <f t="shared" si="15"/>
        <v>1.0817500320224194</v>
      </c>
      <c r="K897" s="145"/>
      <c r="L897"/>
    </row>
    <row r="898" spans="1:12" x14ac:dyDescent="0.3">
      <c r="A898" s="149">
        <f>'Scenario calculation'!J1360</f>
        <v>0.21513144665740436</v>
      </c>
      <c r="B898" s="47">
        <f>A898-'Summary Output'!$B$24</f>
        <v>0.10778962164174348</v>
      </c>
      <c r="C898"/>
      <c r="I898" s="101">
        <f>'Scenario calculation'!D1360</f>
        <v>1.4592333138123255</v>
      </c>
      <c r="J898" s="101">
        <f t="shared" si="15"/>
        <v>-4.0766686187674539E-2</v>
      </c>
      <c r="K898" s="145"/>
      <c r="L898"/>
    </row>
    <row r="899" spans="1:12" x14ac:dyDescent="0.3">
      <c r="A899" s="149">
        <f>'Scenario calculation'!J1361</f>
        <v>0.25151598832202571</v>
      </c>
      <c r="B899" s="47">
        <f>A899-'Summary Output'!$B$24</f>
        <v>0.14417416330636484</v>
      </c>
      <c r="C899"/>
      <c r="I899" s="101">
        <f>'Scenario calculation'!D1361</f>
        <v>2.613183013078014</v>
      </c>
      <c r="J899" s="101">
        <f t="shared" si="15"/>
        <v>1.113183013078014</v>
      </c>
      <c r="K899" s="145"/>
      <c r="L899"/>
    </row>
    <row r="900" spans="1:12" x14ac:dyDescent="0.3">
      <c r="A900" s="149">
        <f>'Scenario calculation'!J1362</f>
        <v>0.10678219535067357</v>
      </c>
      <c r="B900" s="47">
        <f>A900-'Summary Output'!$B$24</f>
        <v>-5.5962966498730726E-4</v>
      </c>
      <c r="C900"/>
      <c r="I900" s="101">
        <f>'Scenario calculation'!D1362</f>
        <v>2.3352273027448116</v>
      </c>
      <c r="J900" s="101">
        <f t="shared" si="15"/>
        <v>0.83522730274481161</v>
      </c>
      <c r="K900" s="145"/>
      <c r="L900"/>
    </row>
    <row r="901" spans="1:12" x14ac:dyDescent="0.3">
      <c r="A901" s="149">
        <f>'Scenario calculation'!J1363</f>
        <v>0.3584686207155614</v>
      </c>
      <c r="B901" s="47">
        <f>A901-'Summary Output'!$B$24</f>
        <v>0.25112679569990054</v>
      </c>
      <c r="C901"/>
      <c r="I901" s="101">
        <f>'Scenario calculation'!D1363</f>
        <v>2.4737964908227461</v>
      </c>
      <c r="J901" s="101">
        <f t="shared" si="15"/>
        <v>0.97379649082274611</v>
      </c>
      <c r="K901" s="145"/>
      <c r="L901"/>
    </row>
    <row r="902" spans="1:12" x14ac:dyDescent="0.3">
      <c r="A902" s="149">
        <f>'Scenario calculation'!J1364</f>
        <v>0.2242835593545518</v>
      </c>
      <c r="B902" s="47">
        <f>A902-'Summary Output'!$B$24</f>
        <v>0.11694173433889092</v>
      </c>
      <c r="C902"/>
      <c r="I902" s="101">
        <f>'Scenario calculation'!D1364</f>
        <v>2.2997255734741691</v>
      </c>
      <c r="J902" s="101">
        <f t="shared" si="15"/>
        <v>0.79972557347416906</v>
      </c>
      <c r="K902" s="145"/>
      <c r="L902"/>
    </row>
    <row r="903" spans="1:12" x14ac:dyDescent="0.3">
      <c r="A903" s="149">
        <f>'Scenario calculation'!J1365</f>
        <v>0.26339174194491521</v>
      </c>
      <c r="B903" s="47">
        <f>A903-'Summary Output'!$B$24</f>
        <v>0.15604991692925435</v>
      </c>
      <c r="C903"/>
      <c r="I903" s="101">
        <f>'Scenario calculation'!D1365</f>
        <v>2.8280551155069098</v>
      </c>
      <c r="J903" s="101">
        <f t="shared" si="15"/>
        <v>1.3280551155069098</v>
      </c>
      <c r="K903" s="145"/>
      <c r="L903"/>
    </row>
    <row r="904" spans="1:12" x14ac:dyDescent="0.3">
      <c r="A904" s="149">
        <f>'Scenario calculation'!J1366</f>
        <v>0.36680724279112487</v>
      </c>
      <c r="B904" s="47">
        <f>A904-'Summary Output'!$B$24</f>
        <v>0.259465417775464</v>
      </c>
      <c r="C904"/>
      <c r="I904" s="101">
        <f>'Scenario calculation'!D1366</f>
        <v>2.6194962975715481</v>
      </c>
      <c r="J904" s="101">
        <f t="shared" si="15"/>
        <v>1.1194962975715481</v>
      </c>
      <c r="K904" s="145"/>
      <c r="L904"/>
    </row>
    <row r="905" spans="1:12" x14ac:dyDescent="0.3">
      <c r="A905" s="149">
        <f>'Scenario calculation'!J1367</f>
        <v>0.22551297149898897</v>
      </c>
      <c r="B905" s="47">
        <f>A905-'Summary Output'!$B$24</f>
        <v>0.11817114648332809</v>
      </c>
      <c r="C905"/>
      <c r="I905" s="101">
        <f>'Scenario calculation'!D1367</f>
        <v>2.5657705622371667</v>
      </c>
      <c r="J905" s="101">
        <f t="shared" si="15"/>
        <v>1.0657705622371667</v>
      </c>
      <c r="K905" s="145"/>
      <c r="L905"/>
    </row>
    <row r="906" spans="1:12" x14ac:dyDescent="0.3">
      <c r="A906" s="149">
        <f>'Scenario calculation'!J1368</f>
        <v>0.23973691642411854</v>
      </c>
      <c r="B906" s="47">
        <f>A906-'Summary Output'!$B$24</f>
        <v>0.13239509140845768</v>
      </c>
      <c r="C906"/>
      <c r="I906" s="101">
        <f>'Scenario calculation'!D1368</f>
        <v>3.2288216679578596</v>
      </c>
      <c r="J906" s="101">
        <f t="shared" si="15"/>
        <v>1.7288216679578596</v>
      </c>
      <c r="K906" s="145"/>
      <c r="L906"/>
    </row>
    <row r="907" spans="1:12" x14ac:dyDescent="0.3">
      <c r="A907" s="149">
        <f>'Scenario calculation'!J1369</f>
        <v>0.22138670111800685</v>
      </c>
      <c r="B907" s="47">
        <f>A907-'Summary Output'!$B$24</f>
        <v>0.11404487610234597</v>
      </c>
      <c r="C907"/>
      <c r="I907" s="101">
        <f>'Scenario calculation'!D1369</f>
        <v>2.9718003693199093</v>
      </c>
      <c r="J907" s="101">
        <f t="shared" si="15"/>
        <v>1.4718003693199093</v>
      </c>
      <c r="K907" s="145"/>
      <c r="L907"/>
    </row>
    <row r="908" spans="1:12" x14ac:dyDescent="0.3">
      <c r="A908" s="149">
        <f>'Scenario calculation'!J1370</f>
        <v>0.28582773607567669</v>
      </c>
      <c r="B908" s="47">
        <f>A908-'Summary Output'!$B$24</f>
        <v>0.17848591106001582</v>
      </c>
      <c r="C908"/>
      <c r="I908" s="101">
        <f>'Scenario calculation'!D1370</f>
        <v>2.6719505214238168</v>
      </c>
      <c r="J908" s="101">
        <f t="shared" si="15"/>
        <v>1.1719505214238168</v>
      </c>
      <c r="K908" s="145"/>
      <c r="L908"/>
    </row>
    <row r="909" spans="1:12" x14ac:dyDescent="0.3">
      <c r="A909" s="149">
        <f>'Scenario calculation'!J1371</f>
        <v>0.23940647377073998</v>
      </c>
      <c r="B909" s="47">
        <f>A909-'Summary Output'!$B$24</f>
        <v>0.13206464875507912</v>
      </c>
      <c r="C909"/>
      <c r="I909" s="101">
        <f>'Scenario calculation'!D1371</f>
        <v>2.4419719187933202</v>
      </c>
      <c r="J909" s="101">
        <f t="shared" si="15"/>
        <v>0.94197191879332021</v>
      </c>
      <c r="K909" s="145"/>
      <c r="L909"/>
    </row>
    <row r="910" spans="1:12" x14ac:dyDescent="0.3">
      <c r="A910" s="149">
        <f>'Scenario calculation'!J1372</f>
        <v>0.20364459989619088</v>
      </c>
      <c r="B910" s="47">
        <f>A910-'Summary Output'!$B$24</f>
        <v>9.6302774880530004E-2</v>
      </c>
      <c r="C910"/>
      <c r="I910" s="101">
        <f>'Scenario calculation'!D1372</f>
        <v>2.1995091557695248</v>
      </c>
      <c r="J910" s="101">
        <f t="shared" si="15"/>
        <v>0.69950915576952477</v>
      </c>
      <c r="K910" s="145"/>
      <c r="L910"/>
    </row>
    <row r="911" spans="1:12" x14ac:dyDescent="0.3">
      <c r="A911" s="149">
        <f>'Scenario calculation'!J1373</f>
        <v>0.26515601652682208</v>
      </c>
      <c r="B911" s="47">
        <f>A911-'Summary Output'!$B$24</f>
        <v>0.15781419151116122</v>
      </c>
      <c r="C911"/>
      <c r="I911" s="101">
        <f>'Scenario calculation'!D1373</f>
        <v>3.063197395897705</v>
      </c>
      <c r="J911" s="101">
        <f t="shared" si="15"/>
        <v>1.563197395897705</v>
      </c>
      <c r="K911" s="145"/>
      <c r="L911"/>
    </row>
    <row r="912" spans="1:12" x14ac:dyDescent="0.3">
      <c r="A912" s="149">
        <f>'Scenario calculation'!J1374</f>
        <v>0.23398456124697753</v>
      </c>
      <c r="B912" s="47">
        <f>A912-'Summary Output'!$B$24</f>
        <v>0.12664273623131667</v>
      </c>
      <c r="C912"/>
      <c r="I912" s="101">
        <f>'Scenario calculation'!D1374</f>
        <v>2.6060434154356882</v>
      </c>
      <c r="J912" s="101">
        <f t="shared" ref="J912:J975" si="16">I912-1.5</f>
        <v>1.1060434154356882</v>
      </c>
      <c r="K912" s="145"/>
      <c r="L912"/>
    </row>
    <row r="913" spans="1:12" x14ac:dyDescent="0.3">
      <c r="A913" s="149">
        <f>'Scenario calculation'!J1375</f>
        <v>0.28707428772297106</v>
      </c>
      <c r="B913" s="47">
        <f>A913-'Summary Output'!$B$24</f>
        <v>0.17973246270731019</v>
      </c>
      <c r="C913"/>
      <c r="I913" s="101">
        <f>'Scenario calculation'!D1375</f>
        <v>3.5735429296018983</v>
      </c>
      <c r="J913" s="101">
        <f t="shared" si="16"/>
        <v>2.0735429296018983</v>
      </c>
      <c r="K913" s="145"/>
      <c r="L913"/>
    </row>
    <row r="914" spans="1:12" x14ac:dyDescent="0.3">
      <c r="A914" s="149">
        <f>'Scenario calculation'!J1376</f>
        <v>0.20114057913536998</v>
      </c>
      <c r="B914" s="47">
        <f>A914-'Summary Output'!$B$24</f>
        <v>9.3798754119709102E-2</v>
      </c>
      <c r="C914"/>
      <c r="I914" s="101">
        <f>'Scenario calculation'!D1376</f>
        <v>2.6769270949681583</v>
      </c>
      <c r="J914" s="101">
        <f t="shared" si="16"/>
        <v>1.1769270949681583</v>
      </c>
      <c r="K914" s="145"/>
      <c r="L914"/>
    </row>
    <row r="915" spans="1:12" x14ac:dyDescent="0.3">
      <c r="A915" s="149">
        <f>'Scenario calculation'!J1377</f>
        <v>0.31354139982699603</v>
      </c>
      <c r="B915" s="47">
        <f>A915-'Summary Output'!$B$24</f>
        <v>0.20619957481133516</v>
      </c>
      <c r="C915"/>
      <c r="I915" s="101">
        <f>'Scenario calculation'!D1377</f>
        <v>2.0596073104552475</v>
      </c>
      <c r="J915" s="101">
        <f t="shared" si="16"/>
        <v>0.55960731045524748</v>
      </c>
      <c r="K915" s="145"/>
      <c r="L915"/>
    </row>
    <row r="916" spans="1:12" x14ac:dyDescent="0.3">
      <c r="A916" s="149">
        <f>'Scenario calculation'!J1378</f>
        <v>0.15817575088193303</v>
      </c>
      <c r="B916" s="47">
        <f>A916-'Summary Output'!$B$24</f>
        <v>5.0833925866272153E-2</v>
      </c>
      <c r="C916"/>
      <c r="I916" s="101">
        <f>'Scenario calculation'!D1378</f>
        <v>3.088712617142503</v>
      </c>
      <c r="J916" s="101">
        <f t="shared" si="16"/>
        <v>1.588712617142503</v>
      </c>
      <c r="K916" s="145"/>
      <c r="L916"/>
    </row>
    <row r="917" spans="1:12" x14ac:dyDescent="0.3">
      <c r="A917" s="149">
        <f>'Scenario calculation'!J1379</f>
        <v>0.10784050439647785</v>
      </c>
      <c r="B917" s="47">
        <f>A917-'Summary Output'!$B$24</f>
        <v>4.9867938081697705E-4</v>
      </c>
      <c r="C917"/>
      <c r="I917" s="101">
        <f>'Scenario calculation'!D1379</f>
        <v>2.8260604979003698</v>
      </c>
      <c r="J917" s="101">
        <f t="shared" si="16"/>
        <v>1.3260604979003698</v>
      </c>
      <c r="K917" s="145"/>
      <c r="L917"/>
    </row>
    <row r="918" spans="1:12" x14ac:dyDescent="0.3">
      <c r="A918" s="149">
        <f>'Scenario calculation'!J1380</f>
        <v>0.2391609028551851</v>
      </c>
      <c r="B918" s="47">
        <f>A918-'Summary Output'!$B$24</f>
        <v>0.13181907783952423</v>
      </c>
      <c r="C918"/>
      <c r="I918" s="101">
        <f>'Scenario calculation'!D1380</f>
        <v>2.3229613666623572</v>
      </c>
      <c r="J918" s="101">
        <f t="shared" si="16"/>
        <v>0.8229613666623572</v>
      </c>
      <c r="K918" s="145"/>
      <c r="L918"/>
    </row>
    <row r="919" spans="1:12" x14ac:dyDescent="0.3">
      <c r="A919" s="149">
        <f>'Scenario calculation'!J1381</f>
        <v>0.22051254221619465</v>
      </c>
      <c r="B919" s="47">
        <f>A919-'Summary Output'!$B$24</f>
        <v>0.11317071720053377</v>
      </c>
      <c r="C919"/>
      <c r="I919" s="101">
        <f>'Scenario calculation'!D1381</f>
        <v>2.8202922678174467</v>
      </c>
      <c r="J919" s="101">
        <f t="shared" si="16"/>
        <v>1.3202922678174467</v>
      </c>
      <c r="K919" s="145"/>
      <c r="L919"/>
    </row>
    <row r="920" spans="1:12" x14ac:dyDescent="0.3">
      <c r="A920" s="149">
        <f>'Scenario calculation'!J1382</f>
        <v>0.31291173713172782</v>
      </c>
      <c r="B920" s="47">
        <f>A920-'Summary Output'!$B$24</f>
        <v>0.20556991211606696</v>
      </c>
      <c r="C920"/>
      <c r="I920" s="101">
        <f>'Scenario calculation'!D1382</f>
        <v>1.9767366245755356</v>
      </c>
      <c r="J920" s="101">
        <f t="shared" si="16"/>
        <v>0.47673662457553556</v>
      </c>
      <c r="K920" s="145"/>
      <c r="L920"/>
    </row>
    <row r="921" spans="1:12" x14ac:dyDescent="0.3">
      <c r="A921" s="149">
        <f>'Scenario calculation'!J1383</f>
        <v>0.34638023439033438</v>
      </c>
      <c r="B921" s="47">
        <f>A921-'Summary Output'!$B$24</f>
        <v>0.23903840937467352</v>
      </c>
      <c r="C921"/>
      <c r="I921" s="101">
        <f>'Scenario calculation'!D1383</f>
        <v>2.5229124910425904</v>
      </c>
      <c r="J921" s="101">
        <f t="shared" si="16"/>
        <v>1.0229124910425904</v>
      </c>
      <c r="K921" s="145"/>
      <c r="L921"/>
    </row>
    <row r="922" spans="1:12" x14ac:dyDescent="0.3">
      <c r="A922" s="149">
        <f>'Scenario calculation'!J1384</f>
        <v>0.30739712066998148</v>
      </c>
      <c r="B922" s="47">
        <f>A922-'Summary Output'!$B$24</f>
        <v>0.20005529565432062</v>
      </c>
      <c r="C922"/>
      <c r="I922" s="101">
        <f>'Scenario calculation'!D1384</f>
        <v>1.5739962186593313</v>
      </c>
      <c r="J922" s="101">
        <f t="shared" si="16"/>
        <v>7.3996218659331259E-2</v>
      </c>
      <c r="K922" s="145"/>
      <c r="L922"/>
    </row>
    <row r="923" spans="1:12" x14ac:dyDescent="0.3">
      <c r="A923" s="149">
        <f>'Scenario calculation'!J1385</f>
        <v>0.26834398136542759</v>
      </c>
      <c r="B923" s="47">
        <f>A923-'Summary Output'!$B$24</f>
        <v>0.16100215634976672</v>
      </c>
      <c r="C923"/>
      <c r="I923" s="101">
        <f>'Scenario calculation'!D1385</f>
        <v>1.6141340703463043</v>
      </c>
      <c r="J923" s="101">
        <f t="shared" si="16"/>
        <v>0.11413407034630429</v>
      </c>
      <c r="K923" s="145"/>
      <c r="L923"/>
    </row>
    <row r="924" spans="1:12" x14ac:dyDescent="0.3">
      <c r="A924" s="149">
        <f>'Scenario calculation'!J1386</f>
        <v>0.28705965404592471</v>
      </c>
      <c r="B924" s="47">
        <f>A924-'Summary Output'!$B$24</f>
        <v>0.17971782903026384</v>
      </c>
      <c r="C924"/>
      <c r="I924" s="101">
        <f>'Scenario calculation'!D1386</f>
        <v>1.830875989687317</v>
      </c>
      <c r="J924" s="101">
        <f t="shared" si="16"/>
        <v>0.33087598968731702</v>
      </c>
      <c r="K924" s="145"/>
      <c r="L924"/>
    </row>
    <row r="925" spans="1:12" x14ac:dyDescent="0.3">
      <c r="A925" s="149">
        <f>'Scenario calculation'!J1387</f>
        <v>0.39332819269412966</v>
      </c>
      <c r="B925" s="47">
        <f>A925-'Summary Output'!$B$24</f>
        <v>0.2859863676784688</v>
      </c>
      <c r="C925"/>
      <c r="I925" s="101">
        <f>'Scenario calculation'!D1387</f>
        <v>2.8219078008058558</v>
      </c>
      <c r="J925" s="101">
        <f t="shared" si="16"/>
        <v>1.3219078008058558</v>
      </c>
      <c r="K925" s="145"/>
      <c r="L925"/>
    </row>
    <row r="926" spans="1:12" x14ac:dyDescent="0.3">
      <c r="A926" s="149">
        <f>'Scenario calculation'!J1388</f>
        <v>8.3686390145140122E-2</v>
      </c>
      <c r="B926" s="47">
        <f>A926-'Summary Output'!$B$24</f>
        <v>-2.3655434870520756E-2</v>
      </c>
      <c r="C926"/>
      <c r="I926" s="101">
        <f>'Scenario calculation'!D1388</f>
        <v>2.7745657216248327</v>
      </c>
      <c r="J926" s="101">
        <f t="shared" si="16"/>
        <v>1.2745657216248327</v>
      </c>
      <c r="K926" s="145"/>
      <c r="L926"/>
    </row>
    <row r="927" spans="1:12" x14ac:dyDescent="0.3">
      <c r="A927" s="149">
        <f>'Scenario calculation'!J1389</f>
        <v>0.16160385243924824</v>
      </c>
      <c r="B927" s="47">
        <f>A927-'Summary Output'!$B$24</f>
        <v>5.4262027423587364E-2</v>
      </c>
      <c r="C927"/>
      <c r="I927" s="101">
        <f>'Scenario calculation'!D1389</f>
        <v>2.614516949702641</v>
      </c>
      <c r="J927" s="101">
        <f t="shared" si="16"/>
        <v>1.114516949702641</v>
      </c>
      <c r="K927" s="145"/>
      <c r="L927"/>
    </row>
    <row r="928" spans="1:12" x14ac:dyDescent="0.3">
      <c r="A928" s="149">
        <f>'Scenario calculation'!J1390</f>
        <v>0.26878188746165854</v>
      </c>
      <c r="B928" s="47">
        <f>A928-'Summary Output'!$B$24</f>
        <v>0.16144006244599768</v>
      </c>
      <c r="C928"/>
      <c r="I928" s="101">
        <f>'Scenario calculation'!D1390</f>
        <v>2.8347704048438049</v>
      </c>
      <c r="J928" s="101">
        <f t="shared" si="16"/>
        <v>1.3347704048438049</v>
      </c>
      <c r="K928" s="145"/>
      <c r="L928"/>
    </row>
    <row r="929" spans="1:12" x14ac:dyDescent="0.3">
      <c r="A929" s="149">
        <f>'Scenario calculation'!J1391</f>
        <v>0.25085130253381815</v>
      </c>
      <c r="B929" s="47">
        <f>A929-'Summary Output'!$B$24</f>
        <v>0.14350947751815729</v>
      </c>
      <c r="C929"/>
      <c r="I929" s="101">
        <f>'Scenario calculation'!D1391</f>
        <v>2.353883150146598</v>
      </c>
      <c r="J929" s="101">
        <f t="shared" si="16"/>
        <v>0.85388315014659799</v>
      </c>
      <c r="K929" s="145"/>
      <c r="L929"/>
    </row>
    <row r="930" spans="1:12" x14ac:dyDescent="0.3">
      <c r="A930" s="149">
        <f>'Scenario calculation'!J1392</f>
        <v>0.24924374373408487</v>
      </c>
      <c r="B930" s="47">
        <f>A930-'Summary Output'!$B$24</f>
        <v>0.141901918718424</v>
      </c>
      <c r="C930"/>
      <c r="I930" s="101">
        <f>'Scenario calculation'!D1392</f>
        <v>3.3512439413237471</v>
      </c>
      <c r="J930" s="101">
        <f t="shared" si="16"/>
        <v>1.8512439413237471</v>
      </c>
      <c r="K930" s="145"/>
      <c r="L930"/>
    </row>
    <row r="931" spans="1:12" x14ac:dyDescent="0.3">
      <c r="A931" s="149">
        <f>'Scenario calculation'!J1393</f>
        <v>0.31461961185966048</v>
      </c>
      <c r="B931" s="47">
        <f>A931-'Summary Output'!$B$24</f>
        <v>0.20727778684399961</v>
      </c>
      <c r="C931"/>
      <c r="I931" s="101">
        <f>'Scenario calculation'!D1393</f>
        <v>2.5035766221353368</v>
      </c>
      <c r="J931" s="101">
        <f t="shared" si="16"/>
        <v>1.0035766221353368</v>
      </c>
      <c r="K931" s="145"/>
      <c r="L931"/>
    </row>
    <row r="932" spans="1:12" x14ac:dyDescent="0.3">
      <c r="A932" s="149">
        <f>'Scenario calculation'!J1394</f>
        <v>0.21874201220785694</v>
      </c>
      <c r="B932" s="47">
        <f>A932-'Summary Output'!$B$24</f>
        <v>0.11140018719219606</v>
      </c>
      <c r="C932"/>
      <c r="I932" s="101">
        <f>'Scenario calculation'!D1394</f>
        <v>2.7440970163709051</v>
      </c>
      <c r="J932" s="101">
        <f t="shared" si="16"/>
        <v>1.2440970163709051</v>
      </c>
      <c r="K932" s="145"/>
      <c r="L932"/>
    </row>
    <row r="933" spans="1:12" x14ac:dyDescent="0.3">
      <c r="A933" s="149">
        <f>'Scenario calculation'!J1395</f>
        <v>0.11549524731449434</v>
      </c>
      <c r="B933" s="47">
        <f>A933-'Summary Output'!$B$24</f>
        <v>8.1534222988334654E-3</v>
      </c>
      <c r="C933"/>
      <c r="I933" s="101">
        <f>'Scenario calculation'!D1395</f>
        <v>1.78859483097131</v>
      </c>
      <c r="J933" s="101">
        <f t="shared" si="16"/>
        <v>0.28859483097131</v>
      </c>
      <c r="K933" s="145"/>
      <c r="L933"/>
    </row>
    <row r="934" spans="1:12" x14ac:dyDescent="0.3">
      <c r="A934" s="149">
        <f>'Scenario calculation'!J1396</f>
        <v>0.1199474448904756</v>
      </c>
      <c r="B934" s="47">
        <f>A934-'Summary Output'!$B$24</f>
        <v>1.2605619874814719E-2</v>
      </c>
      <c r="C934"/>
      <c r="I934" s="101">
        <f>'Scenario calculation'!D1396</f>
        <v>2.3598922184032771</v>
      </c>
      <c r="J934" s="101">
        <f t="shared" si="16"/>
        <v>0.85989221840327712</v>
      </c>
      <c r="K934" s="145"/>
      <c r="L934"/>
    </row>
    <row r="935" spans="1:12" x14ac:dyDescent="0.3">
      <c r="A935" s="149">
        <f>'Scenario calculation'!J1397</f>
        <v>0.26666961517680443</v>
      </c>
      <c r="B935" s="47">
        <f>A935-'Summary Output'!$B$24</f>
        <v>0.15932779016114357</v>
      </c>
      <c r="C935"/>
      <c r="I935" s="101">
        <f>'Scenario calculation'!D1397</f>
        <v>2.3798005490587602</v>
      </c>
      <c r="J935" s="101">
        <f t="shared" si="16"/>
        <v>0.87980054905876015</v>
      </c>
      <c r="K935" s="145"/>
      <c r="L935"/>
    </row>
    <row r="936" spans="1:12" x14ac:dyDescent="0.3">
      <c r="A936" s="149">
        <f>'Scenario calculation'!J1398</f>
        <v>0.15176792350989499</v>
      </c>
      <c r="B936" s="47">
        <f>A936-'Summary Output'!$B$24</f>
        <v>4.4426098494234109E-2</v>
      </c>
      <c r="C936"/>
      <c r="I936" s="101">
        <f>'Scenario calculation'!D1398</f>
        <v>2.2703513249960574</v>
      </c>
      <c r="J936" s="101">
        <f t="shared" si="16"/>
        <v>0.77035132499605741</v>
      </c>
      <c r="K936" s="145"/>
      <c r="L936"/>
    </row>
    <row r="937" spans="1:12" x14ac:dyDescent="0.3">
      <c r="A937" s="149">
        <f>'Scenario calculation'!J1399</f>
        <v>0.12918354849072244</v>
      </c>
      <c r="B937" s="47">
        <f>A937-'Summary Output'!$B$24</f>
        <v>2.1841723475061567E-2</v>
      </c>
      <c r="C937"/>
      <c r="I937" s="101">
        <f>'Scenario calculation'!D1399</f>
        <v>3.1040092309013358</v>
      </c>
      <c r="J937" s="101">
        <f t="shared" si="16"/>
        <v>1.6040092309013358</v>
      </c>
      <c r="K937" s="145"/>
      <c r="L937"/>
    </row>
    <row r="938" spans="1:12" x14ac:dyDescent="0.3">
      <c r="A938" s="149">
        <f>'Scenario calculation'!J1400</f>
        <v>0.3688203548669815</v>
      </c>
      <c r="B938" s="47">
        <f>A938-'Summary Output'!$B$24</f>
        <v>0.26147852985132064</v>
      </c>
      <c r="C938"/>
      <c r="I938" s="101">
        <f>'Scenario calculation'!D1400</f>
        <v>3.2311132477686662</v>
      </c>
      <c r="J938" s="101">
        <f t="shared" si="16"/>
        <v>1.7311132477686662</v>
      </c>
      <c r="K938" s="145"/>
      <c r="L938"/>
    </row>
    <row r="939" spans="1:12" x14ac:dyDescent="0.3">
      <c r="A939" s="149">
        <f>'Scenario calculation'!J1401</f>
        <v>0.3303445170811603</v>
      </c>
      <c r="B939" s="47">
        <f>A939-'Summary Output'!$B$24</f>
        <v>0.22300269206549944</v>
      </c>
      <c r="C939"/>
      <c r="I939" s="101">
        <f>'Scenario calculation'!D1401</f>
        <v>2.542465047889614</v>
      </c>
      <c r="J939" s="101">
        <f t="shared" si="16"/>
        <v>1.042465047889614</v>
      </c>
      <c r="K939" s="145"/>
      <c r="L939"/>
    </row>
    <row r="940" spans="1:12" x14ac:dyDescent="0.3">
      <c r="A940" s="149">
        <f>'Scenario calculation'!J1402</f>
        <v>0.15996685616209705</v>
      </c>
      <c r="B940" s="47">
        <f>A940-'Summary Output'!$B$24</f>
        <v>5.2625031146436171E-2</v>
      </c>
      <c r="C940"/>
      <c r="I940" s="101">
        <f>'Scenario calculation'!D1402</f>
        <v>1.8021564246164263</v>
      </c>
      <c r="J940" s="101">
        <f t="shared" si="16"/>
        <v>0.30215642461642633</v>
      </c>
      <c r="K940" s="145"/>
      <c r="L940"/>
    </row>
    <row r="941" spans="1:12" x14ac:dyDescent="0.3">
      <c r="A941" s="149">
        <f>'Scenario calculation'!J1403</f>
        <v>0.19428374805807125</v>
      </c>
      <c r="B941" s="47">
        <f>A941-'Summary Output'!$B$24</f>
        <v>8.6941923042410371E-2</v>
      </c>
      <c r="C941"/>
      <c r="I941" s="101">
        <f>'Scenario calculation'!D1403</f>
        <v>2.9321676403818673</v>
      </c>
      <c r="J941" s="101">
        <f t="shared" si="16"/>
        <v>1.4321676403818673</v>
      </c>
      <c r="K941" s="145"/>
      <c r="L941"/>
    </row>
    <row r="942" spans="1:12" x14ac:dyDescent="0.3">
      <c r="A942" s="149">
        <f>'Scenario calculation'!J1404</f>
        <v>0.21085159444203239</v>
      </c>
      <c r="B942" s="47">
        <f>A942-'Summary Output'!$B$24</f>
        <v>0.10350976942637151</v>
      </c>
      <c r="C942"/>
      <c r="I942" s="101">
        <f>'Scenario calculation'!D1404</f>
        <v>3.0308889969197055</v>
      </c>
      <c r="J942" s="101">
        <f t="shared" si="16"/>
        <v>1.5308889969197055</v>
      </c>
      <c r="K942" s="145"/>
      <c r="L942"/>
    </row>
    <row r="943" spans="1:12" x14ac:dyDescent="0.3">
      <c r="A943" s="149">
        <f>'Scenario calculation'!J1405</f>
        <v>0.29852156237310168</v>
      </c>
      <c r="B943" s="47">
        <f>A943-'Summary Output'!$B$24</f>
        <v>0.19117973735744082</v>
      </c>
      <c r="C943"/>
      <c r="I943" s="101">
        <f>'Scenario calculation'!D1405</f>
        <v>2.6034409426274108</v>
      </c>
      <c r="J943" s="101">
        <f t="shared" si="16"/>
        <v>1.1034409426274108</v>
      </c>
      <c r="K943" s="145"/>
      <c r="L943"/>
    </row>
    <row r="944" spans="1:12" x14ac:dyDescent="0.3">
      <c r="A944" s="149">
        <f>'Scenario calculation'!J1406</f>
        <v>0.27915947847950329</v>
      </c>
      <c r="B944" s="47">
        <f>A944-'Summary Output'!$B$24</f>
        <v>0.17181765346384242</v>
      </c>
      <c r="C944"/>
      <c r="I944" s="101">
        <f>'Scenario calculation'!D1406</f>
        <v>2.678983665848635</v>
      </c>
      <c r="J944" s="101">
        <f t="shared" si="16"/>
        <v>1.178983665848635</v>
      </c>
      <c r="K944" s="145"/>
      <c r="L944"/>
    </row>
    <row r="945" spans="1:12" x14ac:dyDescent="0.3">
      <c r="A945" s="149">
        <f>'Scenario calculation'!J1407</f>
        <v>0.2887479264130195</v>
      </c>
      <c r="B945" s="47">
        <f>A945-'Summary Output'!$B$24</f>
        <v>0.18140610139735863</v>
      </c>
      <c r="C945"/>
      <c r="I945" s="101">
        <f>'Scenario calculation'!D1407</f>
        <v>3.558492873927519</v>
      </c>
      <c r="J945" s="101">
        <f t="shared" si="16"/>
        <v>2.058492873927519</v>
      </c>
      <c r="K945" s="145"/>
      <c r="L945"/>
    </row>
    <row r="946" spans="1:12" x14ac:dyDescent="0.3">
      <c r="A946" s="149">
        <f>'Scenario calculation'!J1408</f>
        <v>0.34113929402206056</v>
      </c>
      <c r="B946" s="47">
        <f>A946-'Summary Output'!$B$24</f>
        <v>0.23379746900639969</v>
      </c>
      <c r="C946"/>
      <c r="I946" s="101">
        <f>'Scenario calculation'!D1408</f>
        <v>2.4948464363063625</v>
      </c>
      <c r="J946" s="101">
        <f t="shared" si="16"/>
        <v>0.99484643630636249</v>
      </c>
      <c r="K946" s="145"/>
      <c r="L946"/>
    </row>
    <row r="947" spans="1:12" x14ac:dyDescent="0.3">
      <c r="A947" s="149">
        <f>'Scenario calculation'!J1409</f>
        <v>0.22916161255157097</v>
      </c>
      <c r="B947" s="47">
        <f>A947-'Summary Output'!$B$24</f>
        <v>0.12181978753591009</v>
      </c>
      <c r="C947"/>
      <c r="I947" s="101">
        <f>'Scenario calculation'!D1409</f>
        <v>2.8505422592744463</v>
      </c>
      <c r="J947" s="101">
        <f t="shared" si="16"/>
        <v>1.3505422592744463</v>
      </c>
      <c r="K947" s="145"/>
      <c r="L947"/>
    </row>
    <row r="948" spans="1:12" x14ac:dyDescent="0.3">
      <c r="A948" s="149">
        <f>'Scenario calculation'!J1410</f>
        <v>0.3144882915895717</v>
      </c>
      <c r="B948" s="47">
        <f>A948-'Summary Output'!$B$24</f>
        <v>0.20714646657391084</v>
      </c>
      <c r="C948"/>
      <c r="I948" s="101">
        <f>'Scenario calculation'!D1410</f>
        <v>2.8332183722852351</v>
      </c>
      <c r="J948" s="101">
        <f t="shared" si="16"/>
        <v>1.3332183722852351</v>
      </c>
      <c r="K948" s="145"/>
      <c r="L948"/>
    </row>
    <row r="949" spans="1:12" x14ac:dyDescent="0.3">
      <c r="A949" s="149">
        <f>'Scenario calculation'!J1411</f>
        <v>0.10018817416423342</v>
      </c>
      <c r="B949" s="47">
        <f>A949-'Summary Output'!$B$24</f>
        <v>-7.1536508514274538E-3</v>
      </c>
      <c r="C949"/>
      <c r="I949" s="101">
        <f>'Scenario calculation'!D1411</f>
        <v>2.5362852206820454</v>
      </c>
      <c r="J949" s="101">
        <f t="shared" si="16"/>
        <v>1.0362852206820454</v>
      </c>
      <c r="K949" s="145"/>
      <c r="L949"/>
    </row>
    <row r="950" spans="1:12" x14ac:dyDescent="0.3">
      <c r="A950" s="149">
        <f>'Scenario calculation'!J1412</f>
        <v>0.16032154140330768</v>
      </c>
      <c r="B950" s="47">
        <f>A950-'Summary Output'!$B$24</f>
        <v>5.29797163876468E-2</v>
      </c>
      <c r="C950"/>
      <c r="I950" s="101">
        <f>'Scenario calculation'!D1412</f>
        <v>3.0294932159920718</v>
      </c>
      <c r="J950" s="101">
        <f t="shared" si="16"/>
        <v>1.5294932159920718</v>
      </c>
      <c r="K950" s="145"/>
      <c r="L950"/>
    </row>
    <row r="951" spans="1:12" x14ac:dyDescent="0.3">
      <c r="A951" s="149">
        <f>'Scenario calculation'!J1413</f>
        <v>0.18070564034205816</v>
      </c>
      <c r="B951" s="47">
        <f>A951-'Summary Output'!$B$24</f>
        <v>7.3363815326397283E-2</v>
      </c>
      <c r="C951"/>
      <c r="I951" s="101">
        <f>'Scenario calculation'!D1413</f>
        <v>2.5890169092644704</v>
      </c>
      <c r="J951" s="101">
        <f t="shared" si="16"/>
        <v>1.0890169092644704</v>
      </c>
      <c r="K951" s="145"/>
      <c r="L951"/>
    </row>
    <row r="952" spans="1:12" x14ac:dyDescent="0.3">
      <c r="A952" s="149">
        <f>'Scenario calculation'!J1414</f>
        <v>0.25286979313042357</v>
      </c>
      <c r="B952" s="47">
        <f>A952-'Summary Output'!$B$24</f>
        <v>0.14552796811476271</v>
      </c>
      <c r="C952"/>
      <c r="I952" s="101">
        <f>'Scenario calculation'!D1414</f>
        <v>2.1957108186769552</v>
      </c>
      <c r="J952" s="101">
        <f t="shared" si="16"/>
        <v>0.69571081867695517</v>
      </c>
      <c r="K952" s="145"/>
      <c r="L952"/>
    </row>
    <row r="953" spans="1:12" x14ac:dyDescent="0.3">
      <c r="A953" s="149">
        <f>'Scenario calculation'!J1415</f>
        <v>0.1133484080280136</v>
      </c>
      <c r="B953" s="47">
        <f>A953-'Summary Output'!$B$24</f>
        <v>6.0065830123527258E-3</v>
      </c>
      <c r="C953"/>
      <c r="I953" s="101">
        <f>'Scenario calculation'!D1415</f>
        <v>2.1744135262224877</v>
      </c>
      <c r="J953" s="101">
        <f t="shared" si="16"/>
        <v>0.67441352622248774</v>
      </c>
      <c r="K953" s="145"/>
      <c r="L953"/>
    </row>
    <row r="954" spans="1:12" x14ac:dyDescent="0.3">
      <c r="A954" s="149">
        <f>'Scenario calculation'!J1416</f>
        <v>0.27664408323450962</v>
      </c>
      <c r="B954" s="47">
        <f>A954-'Summary Output'!$B$24</f>
        <v>0.16930225821884876</v>
      </c>
      <c r="C954"/>
      <c r="I954" s="101">
        <f>'Scenario calculation'!D1416</f>
        <v>2.5223557675157142</v>
      </c>
      <c r="J954" s="101">
        <f t="shared" si="16"/>
        <v>1.0223557675157142</v>
      </c>
      <c r="K954" s="145"/>
      <c r="L954"/>
    </row>
    <row r="955" spans="1:12" x14ac:dyDescent="0.3">
      <c r="A955" s="149">
        <f>'Scenario calculation'!J1417</f>
        <v>0.28887799328862696</v>
      </c>
      <c r="B955" s="47">
        <f>A955-'Summary Output'!$B$24</f>
        <v>0.18153616827296609</v>
      </c>
      <c r="C955"/>
      <c r="I955" s="101">
        <f>'Scenario calculation'!D1417</f>
        <v>2.4359102100391428</v>
      </c>
      <c r="J955" s="101">
        <f t="shared" si="16"/>
        <v>0.93591021003914276</v>
      </c>
      <c r="K955" s="145"/>
      <c r="L955"/>
    </row>
    <row r="956" spans="1:12" x14ac:dyDescent="0.3">
      <c r="A956" s="149">
        <f>'Scenario calculation'!J1418</f>
        <v>0.36754643141248189</v>
      </c>
      <c r="B956" s="47">
        <f>A956-'Summary Output'!$B$24</f>
        <v>0.26020460639682103</v>
      </c>
      <c r="C956"/>
      <c r="I956" s="101">
        <f>'Scenario calculation'!D1418</f>
        <v>3.5967236262914235</v>
      </c>
      <c r="J956" s="101">
        <f t="shared" si="16"/>
        <v>2.0967236262914235</v>
      </c>
      <c r="K956" s="145"/>
      <c r="L956"/>
    </row>
    <row r="957" spans="1:12" x14ac:dyDescent="0.3">
      <c r="A957" s="149">
        <f>'Scenario calculation'!J1419</f>
        <v>0.19553802943998067</v>
      </c>
      <c r="B957" s="47">
        <f>A957-'Summary Output'!$B$24</f>
        <v>8.8196204424319788E-2</v>
      </c>
      <c r="C957"/>
      <c r="I957" s="101">
        <f>'Scenario calculation'!D1419</f>
        <v>1.7345052447989766</v>
      </c>
      <c r="J957" s="101">
        <f t="shared" si="16"/>
        <v>0.23450524479897661</v>
      </c>
      <c r="K957" s="145"/>
      <c r="L957"/>
    </row>
    <row r="958" spans="1:12" x14ac:dyDescent="0.3">
      <c r="A958" s="149">
        <f>'Scenario calculation'!J1420</f>
        <v>0.14821446927865733</v>
      </c>
      <c r="B958" s="47">
        <f>A958-'Summary Output'!$B$24</f>
        <v>4.0872644262996458E-2</v>
      </c>
      <c r="C958"/>
      <c r="I958" s="101">
        <f>'Scenario calculation'!D1420</f>
        <v>3.175781912849938</v>
      </c>
      <c r="J958" s="101">
        <f t="shared" si="16"/>
        <v>1.675781912849938</v>
      </c>
      <c r="K958" s="145"/>
      <c r="L958"/>
    </row>
    <row r="959" spans="1:12" x14ac:dyDescent="0.3">
      <c r="A959" s="149">
        <f>'Scenario calculation'!J1421</f>
        <v>0.20697011284594735</v>
      </c>
      <c r="B959" s="47">
        <f>A959-'Summary Output'!$B$24</f>
        <v>9.9628287830286474E-2</v>
      </c>
      <c r="C959"/>
      <c r="I959" s="101">
        <f>'Scenario calculation'!D1421</f>
        <v>2.8499668260334543</v>
      </c>
      <c r="J959" s="101">
        <f t="shared" si="16"/>
        <v>1.3499668260334543</v>
      </c>
      <c r="K959" s="145"/>
      <c r="L959"/>
    </row>
    <row r="960" spans="1:12" x14ac:dyDescent="0.3">
      <c r="A960" s="149">
        <f>'Scenario calculation'!J1422</f>
        <v>0.22285688733806275</v>
      </c>
      <c r="B960" s="47">
        <f>A960-'Summary Output'!$B$24</f>
        <v>0.11551506232240187</v>
      </c>
      <c r="C960"/>
      <c r="I960" s="101">
        <f>'Scenario calculation'!D1422</f>
        <v>2.3507850149185936</v>
      </c>
      <c r="J960" s="101">
        <f t="shared" si="16"/>
        <v>0.8507850149185936</v>
      </c>
      <c r="K960" s="145"/>
      <c r="L960"/>
    </row>
    <row r="961" spans="1:12" x14ac:dyDescent="0.3">
      <c r="A961" s="149">
        <f>'Scenario calculation'!J1423</f>
        <v>9.4565972243201291E-2</v>
      </c>
      <c r="B961" s="47">
        <f>A961-'Summary Output'!$B$24</f>
        <v>-1.2775852772459587E-2</v>
      </c>
      <c r="C961"/>
      <c r="I961" s="101">
        <f>'Scenario calculation'!D1423</f>
        <v>2.6365315804895517</v>
      </c>
      <c r="J961" s="101">
        <f t="shared" si="16"/>
        <v>1.1365315804895517</v>
      </c>
      <c r="K961" s="145"/>
      <c r="L961"/>
    </row>
    <row r="962" spans="1:12" x14ac:dyDescent="0.3">
      <c r="A962" s="149">
        <f>'Scenario calculation'!J1424</f>
        <v>0.1629594208609213</v>
      </c>
      <c r="B962" s="47">
        <f>A962-'Summary Output'!$B$24</f>
        <v>5.5617595845260423E-2</v>
      </c>
      <c r="C962"/>
      <c r="I962" s="101">
        <f>'Scenario calculation'!D1424</f>
        <v>3.3073942160203691</v>
      </c>
      <c r="J962" s="101">
        <f t="shared" si="16"/>
        <v>1.8073942160203691</v>
      </c>
      <c r="K962" s="145"/>
      <c r="L962"/>
    </row>
    <row r="963" spans="1:12" x14ac:dyDescent="0.3">
      <c r="A963" s="149">
        <f>'Scenario calculation'!J1425</f>
        <v>0.23378626272375791</v>
      </c>
      <c r="B963" s="47">
        <f>A963-'Summary Output'!$B$24</f>
        <v>0.12644443770809705</v>
      </c>
      <c r="C963"/>
      <c r="I963" s="101">
        <f>'Scenario calculation'!D1425</f>
        <v>2.2641544933420539</v>
      </c>
      <c r="J963" s="101">
        <f t="shared" si="16"/>
        <v>0.76415449334205388</v>
      </c>
      <c r="K963" s="145"/>
      <c r="L963"/>
    </row>
    <row r="964" spans="1:12" x14ac:dyDescent="0.3">
      <c r="A964" s="149">
        <f>'Scenario calculation'!J1426</f>
        <v>0.21146734847139914</v>
      </c>
      <c r="B964" s="47">
        <f>A964-'Summary Output'!$B$24</f>
        <v>0.10412552345573826</v>
      </c>
      <c r="C964"/>
      <c r="I964" s="101">
        <f>'Scenario calculation'!D1426</f>
        <v>2.8248422875721562</v>
      </c>
      <c r="J964" s="101">
        <f t="shared" si="16"/>
        <v>1.3248422875721562</v>
      </c>
      <c r="K964" s="145"/>
      <c r="L964"/>
    </row>
    <row r="965" spans="1:12" x14ac:dyDescent="0.3">
      <c r="A965" s="149">
        <f>'Scenario calculation'!J1427</f>
        <v>0.29725274464964735</v>
      </c>
      <c r="B965" s="47">
        <f>A965-'Summary Output'!$B$24</f>
        <v>0.18991091963398649</v>
      </c>
      <c r="C965"/>
      <c r="I965" s="101">
        <f>'Scenario calculation'!D1427</f>
        <v>2.8363442792939355</v>
      </c>
      <c r="J965" s="101">
        <f t="shared" si="16"/>
        <v>1.3363442792939355</v>
      </c>
      <c r="K965" s="145"/>
      <c r="L965"/>
    </row>
    <row r="966" spans="1:12" x14ac:dyDescent="0.3">
      <c r="A966" s="149">
        <f>'Scenario calculation'!J1428</f>
        <v>0.27125128355649708</v>
      </c>
      <c r="B966" s="47">
        <f>A966-'Summary Output'!$B$24</f>
        <v>0.16390945854083622</v>
      </c>
      <c r="C966"/>
      <c r="I966" s="101">
        <f>'Scenario calculation'!D1428</f>
        <v>2.9740688765187007</v>
      </c>
      <c r="J966" s="101">
        <f t="shared" si="16"/>
        <v>1.4740688765187007</v>
      </c>
      <c r="K966" s="145"/>
      <c r="L966"/>
    </row>
    <row r="967" spans="1:12" x14ac:dyDescent="0.3">
      <c r="A967" s="149">
        <f>'Scenario calculation'!J1429</f>
        <v>0.26352326505247525</v>
      </c>
      <c r="B967" s="47">
        <f>A967-'Summary Output'!$B$24</f>
        <v>0.15618144003681439</v>
      </c>
      <c r="C967"/>
      <c r="I967" s="101">
        <f>'Scenario calculation'!D1429</f>
        <v>3.3471067835284982</v>
      </c>
      <c r="J967" s="101">
        <f t="shared" si="16"/>
        <v>1.8471067835284982</v>
      </c>
      <c r="K967" s="145"/>
      <c r="L967"/>
    </row>
    <row r="968" spans="1:12" x14ac:dyDescent="0.3">
      <c r="A968" s="149">
        <f>'Scenario calculation'!J1430</f>
        <v>0.22747377999551821</v>
      </c>
      <c r="B968" s="47">
        <f>A968-'Summary Output'!$B$24</f>
        <v>0.12013195497985733</v>
      </c>
      <c r="C968"/>
      <c r="I968" s="101">
        <f>'Scenario calculation'!D1430</f>
        <v>2.5712143897404425</v>
      </c>
      <c r="J968" s="101">
        <f t="shared" si="16"/>
        <v>1.0712143897404425</v>
      </c>
      <c r="K968" s="145"/>
      <c r="L968"/>
    </row>
    <row r="969" spans="1:12" x14ac:dyDescent="0.3">
      <c r="A969" s="149">
        <f>'Scenario calculation'!J1431</f>
        <v>0.20131301009134939</v>
      </c>
      <c r="B969" s="47">
        <f>A969-'Summary Output'!$B$24</f>
        <v>9.397118507568851E-2</v>
      </c>
      <c r="C969"/>
      <c r="I969" s="101">
        <f>'Scenario calculation'!D1431</f>
        <v>3.0508158043402567</v>
      </c>
      <c r="J969" s="101">
        <f t="shared" si="16"/>
        <v>1.5508158043402567</v>
      </c>
      <c r="K969" s="145"/>
      <c r="L969"/>
    </row>
    <row r="970" spans="1:12" x14ac:dyDescent="0.3">
      <c r="A970" s="149">
        <f>'Scenario calculation'!J1432</f>
        <v>7.4052480892272676E-2</v>
      </c>
      <c r="B970" s="47">
        <f>A970-'Summary Output'!$B$24</f>
        <v>-3.3289344123388201E-2</v>
      </c>
      <c r="C970"/>
      <c r="I970" s="101">
        <f>'Scenario calculation'!D1432</f>
        <v>2.640064729222861</v>
      </c>
      <c r="J970" s="101">
        <f t="shared" si="16"/>
        <v>1.140064729222861</v>
      </c>
      <c r="K970" s="145"/>
      <c r="L970"/>
    </row>
    <row r="971" spans="1:12" x14ac:dyDescent="0.3">
      <c r="A971" s="149">
        <f>'Scenario calculation'!J1433</f>
        <v>0.18020692224297874</v>
      </c>
      <c r="B971" s="47">
        <f>A971-'Summary Output'!$B$24</f>
        <v>7.2865097227317863E-2</v>
      </c>
      <c r="C971"/>
      <c r="I971" s="101">
        <f>'Scenario calculation'!D1433</f>
        <v>1.626850245833964</v>
      </c>
      <c r="J971" s="101">
        <f t="shared" si="16"/>
        <v>0.12685024583396398</v>
      </c>
      <c r="K971" s="145"/>
      <c r="L971"/>
    </row>
    <row r="972" spans="1:12" x14ac:dyDescent="0.3">
      <c r="A972" s="149">
        <f>'Scenario calculation'!J1434</f>
        <v>0.32113167714393964</v>
      </c>
      <c r="B972" s="47">
        <f>A972-'Summary Output'!$B$24</f>
        <v>0.21378985212827878</v>
      </c>
      <c r="C972"/>
      <c r="I972" s="101">
        <f>'Scenario calculation'!D1434</f>
        <v>2.1724456996673043</v>
      </c>
      <c r="J972" s="101">
        <f t="shared" si="16"/>
        <v>0.67244569966730428</v>
      </c>
      <c r="K972" s="145"/>
      <c r="L972"/>
    </row>
    <row r="973" spans="1:12" x14ac:dyDescent="0.3">
      <c r="A973" s="149">
        <f>'Scenario calculation'!J1435</f>
        <v>0.21515086248848858</v>
      </c>
      <c r="B973" s="47">
        <f>A973-'Summary Output'!$B$24</f>
        <v>0.1078090374728277</v>
      </c>
      <c r="C973"/>
      <c r="I973" s="101">
        <f>'Scenario calculation'!D1435</f>
        <v>2.6957048036597588</v>
      </c>
      <c r="J973" s="101">
        <f t="shared" si="16"/>
        <v>1.1957048036597588</v>
      </c>
      <c r="K973" s="145"/>
      <c r="L973"/>
    </row>
    <row r="974" spans="1:12" x14ac:dyDescent="0.3">
      <c r="A974" s="149">
        <f>'Scenario calculation'!J1436</f>
        <v>0.23714881929109932</v>
      </c>
      <c r="B974" s="47">
        <f>A974-'Summary Output'!$B$24</f>
        <v>0.12980699427543846</v>
      </c>
      <c r="C974"/>
      <c r="I974" s="101">
        <f>'Scenario calculation'!D1436</f>
        <v>2.8217894899015112</v>
      </c>
      <c r="J974" s="101">
        <f t="shared" si="16"/>
        <v>1.3217894899015112</v>
      </c>
      <c r="K974" s="145"/>
      <c r="L974"/>
    </row>
    <row r="975" spans="1:12" x14ac:dyDescent="0.3">
      <c r="A975" s="149">
        <f>'Scenario calculation'!J1437</f>
        <v>0.18052030699253963</v>
      </c>
      <c r="B975" s="47">
        <f>A975-'Summary Output'!$B$24</f>
        <v>7.3178481976878748E-2</v>
      </c>
      <c r="C975"/>
      <c r="I975" s="101">
        <f>'Scenario calculation'!D1437</f>
        <v>3.1696180284091082</v>
      </c>
      <c r="J975" s="101">
        <f t="shared" si="16"/>
        <v>1.6696180284091082</v>
      </c>
      <c r="K975" s="145"/>
      <c r="L975"/>
    </row>
    <row r="976" spans="1:12" x14ac:dyDescent="0.3">
      <c r="A976" s="149">
        <f>'Scenario calculation'!J1438</f>
        <v>0.26709817984432416</v>
      </c>
      <c r="B976" s="47">
        <f>A976-'Summary Output'!$B$24</f>
        <v>0.15975635482866329</v>
      </c>
      <c r="C976"/>
      <c r="I976" s="101">
        <f>'Scenario calculation'!D1438</f>
        <v>2.1265929970825392</v>
      </c>
      <c r="J976" s="101">
        <f t="shared" ref="J976:J1014" si="17">I976-1.5</f>
        <v>0.62659299708253924</v>
      </c>
      <c r="K976" s="145"/>
      <c r="L976"/>
    </row>
    <row r="977" spans="1:12" x14ac:dyDescent="0.3">
      <c r="A977" s="149">
        <f>'Scenario calculation'!J1439</f>
        <v>0.137557435238578</v>
      </c>
      <c r="B977" s="47">
        <f>A977-'Summary Output'!$B$24</f>
        <v>3.0215610222917119E-2</v>
      </c>
      <c r="C977"/>
      <c r="I977" s="101">
        <f>'Scenario calculation'!D1439</f>
        <v>3.1568942342223982</v>
      </c>
      <c r="J977" s="101">
        <f t="shared" si="17"/>
        <v>1.6568942342223982</v>
      </c>
      <c r="K977" s="145"/>
      <c r="L977"/>
    </row>
    <row r="978" spans="1:12" x14ac:dyDescent="0.3">
      <c r="A978" s="149">
        <f>'Scenario calculation'!J1440</f>
        <v>0.28630666716853614</v>
      </c>
      <c r="B978" s="47">
        <f>A978-'Summary Output'!$B$24</f>
        <v>0.17896484215287528</v>
      </c>
      <c r="C978"/>
      <c r="I978" s="101">
        <f>'Scenario calculation'!D1440</f>
        <v>2.2287039774887978</v>
      </c>
      <c r="J978" s="101">
        <f t="shared" si="17"/>
        <v>0.72870397748879778</v>
      </c>
      <c r="K978" s="145"/>
      <c r="L978"/>
    </row>
    <row r="979" spans="1:12" x14ac:dyDescent="0.3">
      <c r="A979" s="149">
        <f>'Scenario calculation'!J1441</f>
        <v>0.27526331847792074</v>
      </c>
      <c r="B979" s="47">
        <f>A979-'Summary Output'!$B$24</f>
        <v>0.16792149346225987</v>
      </c>
      <c r="C979"/>
      <c r="I979" s="101">
        <f>'Scenario calculation'!D1441</f>
        <v>2.8653993017848807</v>
      </c>
      <c r="J979" s="101">
        <f t="shared" si="17"/>
        <v>1.3653993017848807</v>
      </c>
      <c r="K979" s="145"/>
      <c r="L979"/>
    </row>
    <row r="980" spans="1:12" x14ac:dyDescent="0.3">
      <c r="A980" s="149">
        <f>'Scenario calculation'!J1442</f>
        <v>0.2544209585421584</v>
      </c>
      <c r="B980" s="47">
        <f>A980-'Summary Output'!$B$24</f>
        <v>0.14707913352649754</v>
      </c>
      <c r="C980"/>
      <c r="I980" s="101">
        <f>'Scenario calculation'!D1442</f>
        <v>2.8166956860889045</v>
      </c>
      <c r="J980" s="101">
        <f t="shared" si="17"/>
        <v>1.3166956860889045</v>
      </c>
      <c r="K980" s="145"/>
      <c r="L980"/>
    </row>
    <row r="981" spans="1:12" x14ac:dyDescent="0.3">
      <c r="A981" s="149">
        <f>'Scenario calculation'!J1443</f>
        <v>0.33221630385668077</v>
      </c>
      <c r="B981" s="47">
        <f>A981-'Summary Output'!$B$24</f>
        <v>0.22487447884101991</v>
      </c>
      <c r="C981"/>
      <c r="I981" s="101">
        <f>'Scenario calculation'!D1443</f>
        <v>2.7215249094603369</v>
      </c>
      <c r="J981" s="101">
        <f t="shared" si="17"/>
        <v>1.2215249094603369</v>
      </c>
      <c r="K981" s="145"/>
      <c r="L981"/>
    </row>
    <row r="982" spans="1:12" x14ac:dyDescent="0.3">
      <c r="A982" s="149">
        <f>'Scenario calculation'!J1444</f>
        <v>0.21865752039989528</v>
      </c>
      <c r="B982" s="47">
        <f>A982-'Summary Output'!$B$24</f>
        <v>0.1113156953842344</v>
      </c>
      <c r="C982"/>
      <c r="I982" s="101">
        <f>'Scenario calculation'!D1444</f>
        <v>1.7838825882700333</v>
      </c>
      <c r="J982" s="101">
        <f t="shared" si="17"/>
        <v>0.28388258827003332</v>
      </c>
      <c r="K982" s="145"/>
      <c r="L982"/>
    </row>
    <row r="983" spans="1:12" x14ac:dyDescent="0.3">
      <c r="A983" s="149">
        <f>'Scenario calculation'!J1445</f>
        <v>0.2346439163183891</v>
      </c>
      <c r="B983" s="47">
        <f>A983-'Summary Output'!$B$24</f>
        <v>0.12730209130272824</v>
      </c>
      <c r="C983"/>
      <c r="I983" s="101">
        <f>'Scenario calculation'!D1445</f>
        <v>1.9483773365344319</v>
      </c>
      <c r="J983" s="101">
        <f t="shared" si="17"/>
        <v>0.4483773365344319</v>
      </c>
      <c r="K983" s="145"/>
      <c r="L983"/>
    </row>
    <row r="984" spans="1:12" x14ac:dyDescent="0.3">
      <c r="A984" s="149">
        <f>'Scenario calculation'!J1446</f>
        <v>0.20437364815820902</v>
      </c>
      <c r="B984" s="47">
        <f>A984-'Summary Output'!$B$24</f>
        <v>9.7031823142548143E-2</v>
      </c>
      <c r="C984"/>
      <c r="I984" s="101">
        <f>'Scenario calculation'!D1446</f>
        <v>3.151761961234349</v>
      </c>
      <c r="J984" s="101">
        <f t="shared" si="17"/>
        <v>1.651761961234349</v>
      </c>
      <c r="K984" s="145"/>
      <c r="L984"/>
    </row>
    <row r="985" spans="1:12" x14ac:dyDescent="0.3">
      <c r="A985" s="149">
        <f>'Scenario calculation'!J1447</f>
        <v>0.21553853393196798</v>
      </c>
      <c r="B985" s="47">
        <f>A985-'Summary Output'!$B$24</f>
        <v>0.1081967089163071</v>
      </c>
      <c r="C985"/>
      <c r="I985" s="101">
        <f>'Scenario calculation'!D1447</f>
        <v>1.578490677765958</v>
      </c>
      <c r="J985" s="101">
        <f t="shared" si="17"/>
        <v>7.8490677765957972E-2</v>
      </c>
      <c r="K985" s="145"/>
      <c r="L985"/>
    </row>
    <row r="986" spans="1:12" x14ac:dyDescent="0.3">
      <c r="A986" s="149">
        <f>'Scenario calculation'!J1448</f>
        <v>0.23561833371733565</v>
      </c>
      <c r="B986" s="47">
        <f>A986-'Summary Output'!$B$24</f>
        <v>0.12827650870167479</v>
      </c>
      <c r="C986"/>
      <c r="I986" s="101">
        <f>'Scenario calculation'!D1448</f>
        <v>2.1092905867976488</v>
      </c>
      <c r="J986" s="101">
        <f t="shared" si="17"/>
        <v>0.6092905867976488</v>
      </c>
      <c r="K986" s="145"/>
      <c r="L986"/>
    </row>
    <row r="987" spans="1:12" x14ac:dyDescent="0.3">
      <c r="A987" s="149">
        <f>'Scenario calculation'!J1449</f>
        <v>0.26350036246245101</v>
      </c>
      <c r="B987" s="47">
        <f>A987-'Summary Output'!$B$24</f>
        <v>0.15615853744679015</v>
      </c>
      <c r="C987"/>
      <c r="I987" s="101">
        <f>'Scenario calculation'!D1449</f>
        <v>3.2153777101193493</v>
      </c>
      <c r="J987" s="101">
        <f t="shared" si="17"/>
        <v>1.7153777101193493</v>
      </c>
      <c r="K987" s="145"/>
      <c r="L987"/>
    </row>
    <row r="988" spans="1:12" x14ac:dyDescent="0.3">
      <c r="A988" s="149">
        <f>'Scenario calculation'!J1450</f>
        <v>0.20213740487609111</v>
      </c>
      <c r="B988" s="47">
        <f>A988-'Summary Output'!$B$24</f>
        <v>9.4795579860430232E-2</v>
      </c>
      <c r="C988"/>
      <c r="I988" s="101">
        <f>'Scenario calculation'!D1450</f>
        <v>1.5335680572540882</v>
      </c>
      <c r="J988" s="101">
        <f t="shared" si="17"/>
        <v>3.3568057254088179E-2</v>
      </c>
      <c r="K988" s="145"/>
      <c r="L988"/>
    </row>
    <row r="989" spans="1:12" x14ac:dyDescent="0.3">
      <c r="A989" s="149">
        <f>'Scenario calculation'!J1451</f>
        <v>0.20602565791944727</v>
      </c>
      <c r="B989" s="47">
        <f>A989-'Summary Output'!$B$24</f>
        <v>9.8683832903786392E-2</v>
      </c>
      <c r="C989"/>
      <c r="I989" s="101">
        <f>'Scenario calculation'!D1451</f>
        <v>2.2057184374399208</v>
      </c>
      <c r="J989" s="101">
        <f t="shared" si="17"/>
        <v>0.7057184374399208</v>
      </c>
      <c r="K989" s="145"/>
      <c r="L989"/>
    </row>
    <row r="990" spans="1:12" x14ac:dyDescent="0.3">
      <c r="A990" s="149">
        <f>'Scenario calculation'!J1452</f>
        <v>0.30662315766408965</v>
      </c>
      <c r="B990" s="47">
        <f>A990-'Summary Output'!$B$24</f>
        <v>0.19928133264842879</v>
      </c>
      <c r="C990"/>
      <c r="I990" s="101">
        <f>'Scenario calculation'!D1452</f>
        <v>1.5461811712796911</v>
      </c>
      <c r="J990" s="101">
        <f t="shared" si="17"/>
        <v>4.6181171279691124E-2</v>
      </c>
      <c r="K990" s="145"/>
      <c r="L990"/>
    </row>
    <row r="991" spans="1:12" x14ac:dyDescent="0.3">
      <c r="A991" s="149">
        <f>'Scenario calculation'!J1453</f>
        <v>0.2893592676993384</v>
      </c>
      <c r="B991" s="47">
        <f>A991-'Summary Output'!$B$24</f>
        <v>0.18201744268367753</v>
      </c>
      <c r="C991"/>
      <c r="I991" s="101">
        <f>'Scenario calculation'!D1453</f>
        <v>2.378614138153381</v>
      </c>
      <c r="J991" s="101">
        <f t="shared" si="17"/>
        <v>0.87861413815338096</v>
      </c>
      <c r="K991" s="145"/>
      <c r="L991"/>
    </row>
    <row r="992" spans="1:12" x14ac:dyDescent="0.3">
      <c r="A992" s="149">
        <f>'Scenario calculation'!J1454</f>
        <v>0.3260167503980187</v>
      </c>
      <c r="B992" s="47">
        <f>A992-'Summary Output'!$B$24</f>
        <v>0.21867492538235783</v>
      </c>
      <c r="C992"/>
      <c r="I992" s="101">
        <f>'Scenario calculation'!D1454</f>
        <v>2.1065216661582182</v>
      </c>
      <c r="J992" s="101">
        <f t="shared" si="17"/>
        <v>0.60652166615821823</v>
      </c>
      <c r="K992" s="145"/>
      <c r="L992"/>
    </row>
    <row r="993" spans="1:12" x14ac:dyDescent="0.3">
      <c r="A993" s="149">
        <f>'Scenario calculation'!J1455</f>
        <v>0.12360706838779301</v>
      </c>
      <c r="B993" s="47">
        <f>A993-'Summary Output'!$B$24</f>
        <v>1.6265243372132129E-2</v>
      </c>
      <c r="C993"/>
      <c r="I993" s="101">
        <f>'Scenario calculation'!D1455</f>
        <v>2.0601636493268236</v>
      </c>
      <c r="J993" s="101">
        <f t="shared" si="17"/>
        <v>0.56016364932682361</v>
      </c>
      <c r="K993" s="145"/>
      <c r="L993"/>
    </row>
    <row r="994" spans="1:12" x14ac:dyDescent="0.3">
      <c r="A994" s="149">
        <f>'Scenario calculation'!J1456</f>
        <v>0.25083179738682926</v>
      </c>
      <c r="B994" s="47">
        <f>A994-'Summary Output'!$B$24</f>
        <v>0.14348997237116839</v>
      </c>
      <c r="C994"/>
      <c r="I994" s="101">
        <f>'Scenario calculation'!D1456</f>
        <v>2.4693424360197844</v>
      </c>
      <c r="J994" s="101">
        <f t="shared" si="17"/>
        <v>0.96934243601978443</v>
      </c>
      <c r="K994" s="145"/>
      <c r="L994"/>
    </row>
    <row r="995" spans="1:12" x14ac:dyDescent="0.3">
      <c r="A995" s="149">
        <f>'Scenario calculation'!J1457</f>
        <v>0.22125793526815007</v>
      </c>
      <c r="B995" s="47">
        <f>A995-'Summary Output'!$B$24</f>
        <v>0.1139161102524892</v>
      </c>
      <c r="C995"/>
      <c r="I995" s="101">
        <f>'Scenario calculation'!D1457</f>
        <v>2.1739318403411927</v>
      </c>
      <c r="J995" s="101">
        <f t="shared" si="17"/>
        <v>0.67393184034119269</v>
      </c>
      <c r="K995" s="145"/>
      <c r="L995"/>
    </row>
    <row r="996" spans="1:12" x14ac:dyDescent="0.3">
      <c r="A996" s="149">
        <f>'Scenario calculation'!J1458</f>
        <v>0.22672442971576712</v>
      </c>
      <c r="B996" s="47">
        <f>A996-'Summary Output'!$B$24</f>
        <v>0.11938260470010624</v>
      </c>
      <c r="C996"/>
      <c r="I996" s="101">
        <f>'Scenario calculation'!D1458</f>
        <v>3.321387764126944</v>
      </c>
      <c r="J996" s="101">
        <f t="shared" si="17"/>
        <v>1.821387764126944</v>
      </c>
      <c r="K996" s="145"/>
      <c r="L996"/>
    </row>
    <row r="997" spans="1:12" x14ac:dyDescent="0.3">
      <c r="A997" s="149">
        <f>'Scenario calculation'!J1459</f>
        <v>0.22339126265923936</v>
      </c>
      <c r="B997" s="47">
        <f>A997-'Summary Output'!$B$24</f>
        <v>0.11604943764357849</v>
      </c>
      <c r="C997"/>
      <c r="I997" s="101">
        <f>'Scenario calculation'!D1459</f>
        <v>2.1573528246658427</v>
      </c>
      <c r="J997" s="101">
        <f t="shared" si="17"/>
        <v>0.65735282466584266</v>
      </c>
      <c r="K997" s="145"/>
      <c r="L997"/>
    </row>
    <row r="998" spans="1:12" x14ac:dyDescent="0.3">
      <c r="A998" s="149">
        <f>'Scenario calculation'!J1460</f>
        <v>0.20001929747137481</v>
      </c>
      <c r="B998" s="47">
        <f>A998-'Summary Output'!$B$24</f>
        <v>9.2677472455713936E-2</v>
      </c>
      <c r="C998"/>
      <c r="I998" s="101">
        <f>'Scenario calculation'!D1460</f>
        <v>3.1564088990289423</v>
      </c>
      <c r="J998" s="101">
        <f t="shared" si="17"/>
        <v>1.6564088990289423</v>
      </c>
      <c r="K998" s="145"/>
      <c r="L998"/>
    </row>
    <row r="999" spans="1:12" x14ac:dyDescent="0.3">
      <c r="A999" s="149">
        <f>'Scenario calculation'!J1461</f>
        <v>0.22106796496301495</v>
      </c>
      <c r="B999" s="47">
        <f>A999-'Summary Output'!$B$24</f>
        <v>0.11372613994735407</v>
      </c>
      <c r="C999"/>
      <c r="I999" s="101">
        <f>'Scenario calculation'!D1461</f>
        <v>2.6689833943028631</v>
      </c>
      <c r="J999" s="101">
        <f t="shared" si="17"/>
        <v>1.1689833943028631</v>
      </c>
      <c r="K999" s="145"/>
      <c r="L999"/>
    </row>
    <row r="1000" spans="1:12" x14ac:dyDescent="0.3">
      <c r="A1000" s="149">
        <f>'Scenario calculation'!J1462</f>
        <v>0.15201067717013661</v>
      </c>
      <c r="B1000" s="47">
        <f>A1000-'Summary Output'!$B$24</f>
        <v>4.4668852154475733E-2</v>
      </c>
      <c r="C1000"/>
      <c r="I1000" s="101">
        <f>'Scenario calculation'!D1462</f>
        <v>2.8272579182652349</v>
      </c>
      <c r="J1000" s="101">
        <f t="shared" si="17"/>
        <v>1.3272579182652349</v>
      </c>
      <c r="K1000" s="145"/>
      <c r="L1000"/>
    </row>
    <row r="1001" spans="1:12" x14ac:dyDescent="0.3">
      <c r="A1001" s="149">
        <f>'Scenario calculation'!J1463</f>
        <v>0.29317863181632098</v>
      </c>
      <c r="B1001" s="47">
        <f>A1001-'Summary Output'!$B$24</f>
        <v>0.18583680680066011</v>
      </c>
      <c r="C1001"/>
      <c r="I1001" s="101">
        <f>'Scenario calculation'!D1463</f>
        <v>2.8046773545360155</v>
      </c>
      <c r="J1001" s="101">
        <f t="shared" si="17"/>
        <v>1.3046773545360155</v>
      </c>
      <c r="K1001" s="145"/>
      <c r="L1001"/>
    </row>
    <row r="1002" spans="1:12" x14ac:dyDescent="0.3">
      <c r="A1002" s="149">
        <f>'Scenario calculation'!J1464</f>
        <v>0.12657112707764728</v>
      </c>
      <c r="B1002" s="47">
        <f>A1002-'Summary Output'!$B$24</f>
        <v>1.9229302061986406E-2</v>
      </c>
      <c r="C1002"/>
      <c r="I1002" s="101">
        <f>'Scenario calculation'!D1464</f>
        <v>2.8586693025865175</v>
      </c>
      <c r="J1002" s="101">
        <f t="shared" si="17"/>
        <v>1.3586693025865175</v>
      </c>
      <c r="K1002" s="145"/>
      <c r="L1002"/>
    </row>
    <row r="1003" spans="1:12" x14ac:dyDescent="0.3">
      <c r="A1003" s="149">
        <f>'Scenario calculation'!J1465</f>
        <v>0.24197083928065544</v>
      </c>
      <c r="B1003" s="47">
        <f>A1003-'Summary Output'!$B$24</f>
        <v>0.13462901426499457</v>
      </c>
      <c r="C1003"/>
      <c r="I1003" s="101">
        <f>'Scenario calculation'!D1465</f>
        <v>2.3945263731597355</v>
      </c>
      <c r="J1003" s="101">
        <f t="shared" si="17"/>
        <v>0.89452637315973549</v>
      </c>
      <c r="K1003" s="145"/>
      <c r="L1003"/>
    </row>
    <row r="1004" spans="1:12" x14ac:dyDescent="0.3">
      <c r="A1004" s="149">
        <f>'Scenario calculation'!J1466</f>
        <v>0.27436763248683649</v>
      </c>
      <c r="B1004" s="47">
        <f>A1004-'Summary Output'!$B$24</f>
        <v>0.16702580747117562</v>
      </c>
      <c r="C1004"/>
      <c r="I1004" s="101">
        <f>'Scenario calculation'!D1466</f>
        <v>3.4548124610412891</v>
      </c>
      <c r="J1004" s="101">
        <f t="shared" si="17"/>
        <v>1.9548124610412891</v>
      </c>
      <c r="K1004" s="145"/>
      <c r="L1004"/>
    </row>
    <row r="1005" spans="1:12" x14ac:dyDescent="0.3">
      <c r="A1005" s="149">
        <f>'Scenario calculation'!J1467</f>
        <v>0.31648247587992184</v>
      </c>
      <c r="B1005" s="47">
        <f>A1005-'Summary Output'!$B$24</f>
        <v>0.20914065086426098</v>
      </c>
      <c r="C1005"/>
      <c r="I1005" s="101">
        <f>'Scenario calculation'!D1467</f>
        <v>2.4972181853973825</v>
      </c>
      <c r="J1005" s="101">
        <f t="shared" si="17"/>
        <v>0.99721818539738249</v>
      </c>
      <c r="K1005" s="145"/>
      <c r="L1005"/>
    </row>
    <row r="1006" spans="1:12" x14ac:dyDescent="0.3">
      <c r="A1006" s="149">
        <f>'Scenario calculation'!J1468</f>
        <v>8.3847672792416228E-2</v>
      </c>
      <c r="B1006" s="47">
        <f>A1006-'Summary Output'!$B$24</f>
        <v>-2.3494152223244649E-2</v>
      </c>
      <c r="C1006"/>
      <c r="I1006" s="101">
        <f>'Scenario calculation'!D1468</f>
        <v>2.5521001630256093</v>
      </c>
      <c r="J1006" s="101">
        <f t="shared" si="17"/>
        <v>1.0521001630256093</v>
      </c>
      <c r="K1006" s="145"/>
      <c r="L1006"/>
    </row>
    <row r="1007" spans="1:12" x14ac:dyDescent="0.3">
      <c r="A1007" s="149">
        <f>'Scenario calculation'!J1469</f>
        <v>0.19994554705986212</v>
      </c>
      <c r="B1007" s="47">
        <f>A1007-'Summary Output'!$B$24</f>
        <v>9.2603722044201239E-2</v>
      </c>
      <c r="C1007"/>
      <c r="I1007" s="101">
        <f>'Scenario calculation'!D1469</f>
        <v>2.2062583851270015</v>
      </c>
      <c r="J1007" s="101">
        <f t="shared" si="17"/>
        <v>0.70625838512700145</v>
      </c>
      <c r="K1007" s="145"/>
      <c r="L1007"/>
    </row>
    <row r="1008" spans="1:12" x14ac:dyDescent="0.3">
      <c r="A1008" s="149">
        <f>'Scenario calculation'!J1470</f>
        <v>0.17192729420152042</v>
      </c>
      <c r="B1008" s="47">
        <f>A1008-'Summary Output'!$B$24</f>
        <v>6.4585469185859543E-2</v>
      </c>
      <c r="C1008"/>
      <c r="I1008" s="101">
        <f>'Scenario calculation'!D1470</f>
        <v>2.7932354094385934</v>
      </c>
      <c r="J1008" s="101">
        <f t="shared" si="17"/>
        <v>1.2932354094385934</v>
      </c>
      <c r="K1008" s="145"/>
      <c r="L1008"/>
    </row>
    <row r="1009" spans="1:12" x14ac:dyDescent="0.3">
      <c r="A1009" s="149">
        <f>'Scenario calculation'!J1471</f>
        <v>0.2978379378061391</v>
      </c>
      <c r="B1009" s="47">
        <f>A1009-'Summary Output'!$B$24</f>
        <v>0.19049611279047823</v>
      </c>
      <c r="C1009"/>
      <c r="I1009" s="101">
        <f>'Scenario calculation'!D1471</f>
        <v>3.0103119705437655</v>
      </c>
      <c r="J1009" s="101">
        <f t="shared" si="17"/>
        <v>1.5103119705437655</v>
      </c>
      <c r="K1009" s="145"/>
      <c r="L1009"/>
    </row>
    <row r="1010" spans="1:12" x14ac:dyDescent="0.3">
      <c r="A1010" s="149">
        <f>'Scenario calculation'!J1472</f>
        <v>0.24337764067055523</v>
      </c>
      <c r="B1010" s="47">
        <f>A1010-'Summary Output'!$B$24</f>
        <v>0.13603581565489437</v>
      </c>
      <c r="C1010"/>
      <c r="I1010" s="101">
        <f>'Scenario calculation'!D1472</f>
        <v>2.6866972078097797</v>
      </c>
      <c r="J1010" s="101">
        <f t="shared" si="17"/>
        <v>1.1866972078097797</v>
      </c>
      <c r="K1010" s="145"/>
      <c r="L1010"/>
    </row>
    <row r="1011" spans="1:12" x14ac:dyDescent="0.3">
      <c r="A1011" s="149">
        <f>'Scenario calculation'!J1473</f>
        <v>0.15340472236353508</v>
      </c>
      <c r="B1011" s="47">
        <f>A1011-'Summary Output'!$B$24</f>
        <v>4.6062897347874207E-2</v>
      </c>
      <c r="C1011"/>
      <c r="I1011" s="101">
        <f>'Scenario calculation'!D1473</f>
        <v>3.5601786980631887</v>
      </c>
      <c r="J1011" s="101">
        <f t="shared" si="17"/>
        <v>2.0601786980631887</v>
      </c>
      <c r="K1011" s="145"/>
      <c r="L1011"/>
    </row>
    <row r="1012" spans="1:12" x14ac:dyDescent="0.3">
      <c r="A1012" s="149">
        <f>'Scenario calculation'!J1474</f>
        <v>0.22391275820772605</v>
      </c>
      <c r="B1012" s="47">
        <f>A1012-'Summary Output'!$B$24</f>
        <v>0.11657093319206517</v>
      </c>
      <c r="C1012"/>
      <c r="I1012" s="101">
        <f>'Scenario calculation'!D1474</f>
        <v>2.4189555505831661</v>
      </c>
      <c r="J1012" s="101">
        <f t="shared" si="17"/>
        <v>0.91895555058316614</v>
      </c>
      <c r="K1012" s="145"/>
      <c r="L1012"/>
    </row>
    <row r="1013" spans="1:12" x14ac:dyDescent="0.3">
      <c r="A1013" s="149">
        <f>'Scenario calculation'!J1475</f>
        <v>0.32674542194523748</v>
      </c>
      <c r="B1013" s="47">
        <f>A1013-'Summary Output'!$B$24</f>
        <v>0.21940359692957662</v>
      </c>
      <c r="C1013"/>
      <c r="I1013" s="101">
        <f>'Scenario calculation'!D1475</f>
        <v>1.8359932040336573</v>
      </c>
      <c r="J1013" s="101">
        <f t="shared" si="17"/>
        <v>0.33599320403365729</v>
      </c>
      <c r="K1013" s="145"/>
      <c r="L1013"/>
    </row>
    <row r="1014" spans="1:12" x14ac:dyDescent="0.3">
      <c r="A1014" s="149">
        <f>'Scenario calculation'!J1476</f>
        <v>0.27209157973994436</v>
      </c>
      <c r="B1014" s="47">
        <f>A1014-'Summary Output'!$B$24</f>
        <v>0.16474975472428349</v>
      </c>
      <c r="C1014"/>
      <c r="I1014" s="101">
        <f>'Scenario calculation'!D1476</f>
        <v>2.9028731736870816</v>
      </c>
      <c r="J1014" s="101">
        <f t="shared" si="17"/>
        <v>1.4028731736870816</v>
      </c>
      <c r="K1014" s="145"/>
      <c r="L1014"/>
    </row>
    <row r="1015" spans="1:12" x14ac:dyDescent="0.3">
      <c r="A1015" s="149">
        <f>'Scenario calculation'!J1477</f>
        <v>0.26202070254600218</v>
      </c>
      <c r="B1015" s="47">
        <f>A1015-'Summary Output'!$B$24</f>
        <v>0.15467887753034132</v>
      </c>
      <c r="I1015" s="101">
        <f>'Scenario calculation'!D1477</f>
        <v>1.7524104356514691</v>
      </c>
      <c r="J1015" s="101">
        <f t="shared" ref="J1015:J1049" si="18">I1015-1.5</f>
        <v>0.25241043565146914</v>
      </c>
    </row>
    <row r="1016" spans="1:12" x14ac:dyDescent="0.3">
      <c r="A1016" s="149">
        <f>'Scenario calculation'!J1478</f>
        <v>0.30925727985238138</v>
      </c>
      <c r="B1016" s="47">
        <f>A1016-'Summary Output'!$B$24</f>
        <v>0.20191545483672052</v>
      </c>
      <c r="I1016" s="101">
        <f>'Scenario calculation'!D1478</f>
        <v>1.8039439730736198</v>
      </c>
      <c r="J1016" s="101">
        <f t="shared" si="18"/>
        <v>0.30394397307361976</v>
      </c>
    </row>
    <row r="1017" spans="1:12" x14ac:dyDescent="0.3">
      <c r="A1017" s="149">
        <f>'Scenario calculation'!J1479</f>
        <v>0.16538506862731861</v>
      </c>
      <c r="B1017" s="47">
        <f>A1017-'Summary Output'!$B$24</f>
        <v>5.8043243611657733E-2</v>
      </c>
      <c r="I1017" s="101">
        <f>'Scenario calculation'!D1479</f>
        <v>2.0720022034822927</v>
      </c>
      <c r="J1017" s="101">
        <f t="shared" si="18"/>
        <v>0.57200220348229269</v>
      </c>
    </row>
    <row r="1018" spans="1:12" x14ac:dyDescent="0.3">
      <c r="A1018" s="149">
        <f>'Scenario calculation'!J1480</f>
        <v>0.2550544626658513</v>
      </c>
      <c r="B1018" s="47">
        <f>A1018-'Summary Output'!$B$24</f>
        <v>0.14771263765019044</v>
      </c>
      <c r="I1018" s="101">
        <f>'Scenario calculation'!D1480</f>
        <v>2.3415177319614977</v>
      </c>
      <c r="J1018" s="101">
        <f t="shared" si="18"/>
        <v>0.84151773196149771</v>
      </c>
    </row>
    <row r="1019" spans="1:12" x14ac:dyDescent="0.3">
      <c r="A1019" s="149">
        <f>'Scenario calculation'!J1481</f>
        <v>0.27836094576921644</v>
      </c>
      <c r="B1019" s="47">
        <f>A1019-'Summary Output'!$B$24</f>
        <v>0.17101912075355558</v>
      </c>
      <c r="I1019" s="101">
        <f>'Scenario calculation'!D1481</f>
        <v>3.1373065667581281</v>
      </c>
      <c r="J1019" s="101">
        <f t="shared" si="18"/>
        <v>1.6373065667581281</v>
      </c>
    </row>
    <row r="1020" spans="1:12" x14ac:dyDescent="0.3">
      <c r="A1020" s="149">
        <f>'Scenario calculation'!J1482</f>
        <v>0.33107567236322621</v>
      </c>
      <c r="B1020" s="47">
        <f>A1020-'Summary Output'!$B$24</f>
        <v>0.22373384734756535</v>
      </c>
      <c r="I1020" s="101">
        <f>'Scenario calculation'!D1482</f>
        <v>3.0580768186547314</v>
      </c>
      <c r="J1020" s="101">
        <f t="shared" si="18"/>
        <v>1.5580768186547314</v>
      </c>
    </row>
    <row r="1021" spans="1:12" x14ac:dyDescent="0.3">
      <c r="A1021" s="149">
        <f>'Scenario calculation'!J1483</f>
        <v>0.12021441425788537</v>
      </c>
      <c r="B1021" s="47">
        <f>A1021-'Summary Output'!$B$24</f>
        <v>1.2872589242224494E-2</v>
      </c>
      <c r="I1021" s="101">
        <f>'Scenario calculation'!D1483</f>
        <v>2.7933499382870242</v>
      </c>
      <c r="J1021" s="101">
        <f t="shared" si="18"/>
        <v>1.2933499382870242</v>
      </c>
    </row>
    <row r="1022" spans="1:12" x14ac:dyDescent="0.3">
      <c r="A1022" s="149">
        <f>'Scenario calculation'!J1484</f>
        <v>0.31547417426002511</v>
      </c>
      <c r="B1022" s="47">
        <f>A1022-'Summary Output'!$B$24</f>
        <v>0.20813234924436425</v>
      </c>
      <c r="I1022" s="101">
        <f>'Scenario calculation'!D1484</f>
        <v>2.5947273153490942</v>
      </c>
      <c r="J1022" s="101">
        <f t="shared" si="18"/>
        <v>1.0947273153490942</v>
      </c>
    </row>
    <row r="1023" spans="1:12" x14ac:dyDescent="0.3">
      <c r="A1023" s="149">
        <f>'Scenario calculation'!J1485</f>
        <v>0.1654971530841356</v>
      </c>
      <c r="B1023" s="47">
        <f>A1023-'Summary Output'!$B$24</f>
        <v>5.8155328068474718E-2</v>
      </c>
      <c r="I1023" s="101">
        <f>'Scenario calculation'!D1485</f>
        <v>2.9228909231793816</v>
      </c>
      <c r="J1023" s="101">
        <f t="shared" si="18"/>
        <v>1.4228909231793816</v>
      </c>
    </row>
    <row r="1024" spans="1:12" x14ac:dyDescent="0.3">
      <c r="A1024" s="149">
        <f>'Scenario calculation'!J1486</f>
        <v>0.26045947185140683</v>
      </c>
      <c r="B1024" s="47">
        <f>A1024-'Summary Output'!$B$24</f>
        <v>0.15311764683574597</v>
      </c>
      <c r="I1024" s="101">
        <f>'Scenario calculation'!D1486</f>
        <v>3.2412171288276759</v>
      </c>
      <c r="J1024" s="101">
        <f t="shared" si="18"/>
        <v>1.7412171288276759</v>
      </c>
    </row>
    <row r="1025" spans="1:10" x14ac:dyDescent="0.3">
      <c r="A1025" s="149">
        <f>'Scenario calculation'!J1487</f>
        <v>0.38603478420264947</v>
      </c>
      <c r="B1025" s="47">
        <f>A1025-'Summary Output'!$B$24</f>
        <v>0.27869295918698861</v>
      </c>
      <c r="I1025" s="101">
        <f>'Scenario calculation'!D1487</f>
        <v>2.2619820803998185</v>
      </c>
      <c r="J1025" s="101">
        <f t="shared" si="18"/>
        <v>0.76198208039981852</v>
      </c>
    </row>
    <row r="1026" spans="1:10" x14ac:dyDescent="0.3">
      <c r="A1026" s="149">
        <f>'Scenario calculation'!J1488</f>
        <v>0.20130424384374335</v>
      </c>
      <c r="B1026" s="47">
        <f>A1026-'Summary Output'!$B$24</f>
        <v>9.396241882808247E-2</v>
      </c>
      <c r="I1026" s="101">
        <f>'Scenario calculation'!D1488</f>
        <v>3.1020910356267546</v>
      </c>
      <c r="J1026" s="101">
        <f t="shared" si="18"/>
        <v>1.6020910356267546</v>
      </c>
    </row>
    <row r="1027" spans="1:10" x14ac:dyDescent="0.3">
      <c r="A1027" s="149">
        <f>'Scenario calculation'!J1489</f>
        <v>0.28784914964733899</v>
      </c>
      <c r="B1027" s="47">
        <f>A1027-'Summary Output'!$B$24</f>
        <v>0.18050732463167812</v>
      </c>
      <c r="I1027" s="101">
        <f>'Scenario calculation'!D1489</f>
        <v>2.9274809688181405</v>
      </c>
      <c r="J1027" s="101">
        <f t="shared" si="18"/>
        <v>1.4274809688181405</v>
      </c>
    </row>
    <row r="1028" spans="1:10" x14ac:dyDescent="0.3">
      <c r="A1028" s="149">
        <f>'Scenario calculation'!J1490</f>
        <v>0.2622278563553182</v>
      </c>
      <c r="B1028" s="47">
        <f>A1028-'Summary Output'!$B$24</f>
        <v>0.15488603133965734</v>
      </c>
      <c r="I1028" s="101">
        <f>'Scenario calculation'!D1490</f>
        <v>2.544954454189555</v>
      </c>
      <c r="J1028" s="101">
        <f t="shared" si="18"/>
        <v>1.044954454189555</v>
      </c>
    </row>
    <row r="1029" spans="1:10" x14ac:dyDescent="0.3">
      <c r="A1029" s="149">
        <f>'Scenario calculation'!J1491</f>
        <v>0.15992677284390378</v>
      </c>
      <c r="B1029" s="47">
        <f>A1029-'Summary Output'!$B$24</f>
        <v>5.2584947828242898E-2</v>
      </c>
      <c r="I1029" s="101">
        <f>'Scenario calculation'!D1491</f>
        <v>2.3422628561984213</v>
      </c>
      <c r="J1029" s="101">
        <f t="shared" si="18"/>
        <v>0.84226285619842134</v>
      </c>
    </row>
    <row r="1030" spans="1:10" x14ac:dyDescent="0.3">
      <c r="A1030" s="149">
        <f>'Scenario calculation'!J1492</f>
        <v>0.35308113453220913</v>
      </c>
      <c r="B1030" s="47">
        <f>A1030-'Summary Output'!$B$24</f>
        <v>0.24573930951654827</v>
      </c>
      <c r="I1030" s="101">
        <f>'Scenario calculation'!D1492</f>
        <v>3.0431901750553365</v>
      </c>
      <c r="J1030" s="101">
        <f t="shared" si="18"/>
        <v>1.5431901750553365</v>
      </c>
    </row>
    <row r="1031" spans="1:10" x14ac:dyDescent="0.3">
      <c r="A1031" s="149">
        <f>'Scenario calculation'!J1493</f>
        <v>0.16647499206207272</v>
      </c>
      <c r="B1031" s="47">
        <f>A1031-'Summary Output'!$B$24</f>
        <v>5.9133167046411847E-2</v>
      </c>
      <c r="I1031" s="101">
        <f>'Scenario calculation'!D1493</f>
        <v>2.5929103037545014</v>
      </c>
      <c r="J1031" s="101">
        <f t="shared" si="18"/>
        <v>1.0929103037545014</v>
      </c>
    </row>
    <row r="1032" spans="1:10" x14ac:dyDescent="0.3">
      <c r="A1032" s="149">
        <f>'Scenario calculation'!J1494</f>
        <v>0.18869468990265914</v>
      </c>
      <c r="B1032" s="47">
        <f>A1032-'Summary Output'!$B$24</f>
        <v>8.1352864886998263E-2</v>
      </c>
      <c r="I1032" s="101">
        <f>'Scenario calculation'!D1494</f>
        <v>2.4873514216351476</v>
      </c>
      <c r="J1032" s="101">
        <f t="shared" si="18"/>
        <v>0.98735142163514755</v>
      </c>
    </row>
    <row r="1033" spans="1:10" x14ac:dyDescent="0.3">
      <c r="A1033" s="149">
        <f>'Scenario calculation'!J1495</f>
        <v>0.2010604055478693</v>
      </c>
      <c r="B1033" s="47">
        <f>A1033-'Summary Output'!$B$24</f>
        <v>9.3718580532208426E-2</v>
      </c>
      <c r="I1033" s="101">
        <f>'Scenario calculation'!D1495</f>
        <v>2.5743760289916118</v>
      </c>
      <c r="J1033" s="101">
        <f t="shared" si="18"/>
        <v>1.0743760289916118</v>
      </c>
    </row>
    <row r="1034" spans="1:10" x14ac:dyDescent="0.3">
      <c r="A1034" s="149">
        <f>'Scenario calculation'!J1496</f>
        <v>0.26918899869582424</v>
      </c>
      <c r="B1034" s="47">
        <f>A1034-'Summary Output'!$B$24</f>
        <v>0.16184717368016338</v>
      </c>
      <c r="I1034" s="101">
        <f>'Scenario calculation'!D1496</f>
        <v>2.8545234132697357</v>
      </c>
      <c r="J1034" s="101">
        <f t="shared" si="18"/>
        <v>1.3545234132697357</v>
      </c>
    </row>
    <row r="1035" spans="1:10" x14ac:dyDescent="0.3">
      <c r="A1035" s="149">
        <f>'Scenario calculation'!J1497</f>
        <v>0.23349274533622499</v>
      </c>
      <c r="B1035" s="47">
        <f>A1035-'Summary Output'!$B$24</f>
        <v>0.12615092032056413</v>
      </c>
      <c r="I1035" s="101">
        <f>'Scenario calculation'!D1497</f>
        <v>1.9608024012740657</v>
      </c>
      <c r="J1035" s="101">
        <f t="shared" si="18"/>
        <v>0.46080240127406569</v>
      </c>
    </row>
    <row r="1036" spans="1:10" x14ac:dyDescent="0.3">
      <c r="A1036" s="149">
        <f>'Scenario calculation'!J1498</f>
        <v>0.27447069871080521</v>
      </c>
      <c r="B1036" s="47">
        <f>A1036-'Summary Output'!$B$24</f>
        <v>0.16712887369514434</v>
      </c>
      <c r="I1036" s="101">
        <f>'Scenario calculation'!D1498</f>
        <v>1.9100692158762382</v>
      </c>
      <c r="J1036" s="101">
        <f t="shared" si="18"/>
        <v>0.41006921587623824</v>
      </c>
    </row>
    <row r="1037" spans="1:10" x14ac:dyDescent="0.3">
      <c r="A1037" s="149">
        <f>'Scenario calculation'!J1499</f>
        <v>0.20747927405154387</v>
      </c>
      <c r="B1037" s="47">
        <f>A1037-'Summary Output'!$B$24</f>
        <v>0.10013744903588299</v>
      </c>
      <c r="I1037" s="101">
        <f>'Scenario calculation'!D1499</f>
        <v>2.4181532869614104</v>
      </c>
      <c r="J1037" s="101">
        <f t="shared" si="18"/>
        <v>0.91815328696141041</v>
      </c>
    </row>
    <row r="1038" spans="1:10" x14ac:dyDescent="0.3">
      <c r="A1038" s="149">
        <f>'Scenario calculation'!J1500</f>
        <v>0.24577370164529388</v>
      </c>
      <c r="B1038" s="47">
        <f>A1038-'Summary Output'!$B$24</f>
        <v>0.13843187662963302</v>
      </c>
      <c r="I1038" s="101">
        <f>'Scenario calculation'!D1500</f>
        <v>2.8209890006014198</v>
      </c>
      <c r="J1038" s="101">
        <f t="shared" si="18"/>
        <v>1.3209890006014198</v>
      </c>
    </row>
    <row r="1039" spans="1:10" x14ac:dyDescent="0.3">
      <c r="A1039" s="149">
        <f>'Scenario calculation'!J1501</f>
        <v>0.34324845418467542</v>
      </c>
      <c r="B1039" s="47">
        <f>A1039-'Summary Output'!$B$24</f>
        <v>0.23590662916901456</v>
      </c>
      <c r="I1039" s="101">
        <f>'Scenario calculation'!D1501</f>
        <v>1.8614735096671307</v>
      </c>
      <c r="J1039" s="101">
        <f t="shared" si="18"/>
        <v>0.36147350966713065</v>
      </c>
    </row>
    <row r="1040" spans="1:10" x14ac:dyDescent="0.3">
      <c r="A1040" s="149">
        <f>'Scenario calculation'!J1502</f>
        <v>0.35995487420070105</v>
      </c>
      <c r="B1040" s="47">
        <f>A1040-'Summary Output'!$B$24</f>
        <v>0.25261304918504018</v>
      </c>
      <c r="I1040" s="101">
        <f>'Scenario calculation'!D1502</f>
        <v>2.6605848929955407</v>
      </c>
      <c r="J1040" s="101">
        <f t="shared" si="18"/>
        <v>1.1605848929955407</v>
      </c>
    </row>
    <row r="1041" spans="1:12" x14ac:dyDescent="0.3">
      <c r="A1041" s="149">
        <f>'Scenario calculation'!J1503</f>
        <v>0.11987443598577729</v>
      </c>
      <c r="B1041" s="47">
        <f>A1041-'Summary Output'!$B$24</f>
        <v>1.2532610970116417E-2</v>
      </c>
      <c r="I1041" s="101">
        <f>'Scenario calculation'!D1503</f>
        <v>2.1999851510059503</v>
      </c>
      <c r="J1041" s="101">
        <f t="shared" si="18"/>
        <v>0.69998515100595027</v>
      </c>
    </row>
    <row r="1042" spans="1:12" x14ac:dyDescent="0.3">
      <c r="A1042" s="149">
        <f>'Scenario calculation'!J1504</f>
        <v>0.18169368169634903</v>
      </c>
      <c r="B1042" s="47">
        <f>A1042-'Summary Output'!$B$24</f>
        <v>7.4351856680688153E-2</v>
      </c>
      <c r="I1042" s="101">
        <f>'Scenario calculation'!D1504</f>
        <v>3.2295775363494732</v>
      </c>
      <c r="J1042" s="101">
        <f t="shared" si="18"/>
        <v>1.7295775363494732</v>
      </c>
    </row>
    <row r="1043" spans="1:12" x14ac:dyDescent="0.3">
      <c r="A1043" s="149">
        <f>'Scenario calculation'!J1505</f>
        <v>0.28200848973824999</v>
      </c>
      <c r="B1043" s="47">
        <f>A1043-'Summary Output'!$B$24</f>
        <v>0.17466666472258913</v>
      </c>
      <c r="I1043" s="101">
        <f>'Scenario calculation'!D1505</f>
        <v>2.5319077127176528</v>
      </c>
      <c r="J1043" s="101">
        <f t="shared" si="18"/>
        <v>1.0319077127176528</v>
      </c>
    </row>
    <row r="1044" spans="1:12" x14ac:dyDescent="0.3">
      <c r="A1044" s="149">
        <f>'Scenario calculation'!J1506</f>
        <v>0.222004891117773</v>
      </c>
      <c r="B1044" s="47">
        <f>A1044-'Summary Output'!$B$24</f>
        <v>0.11466306610211212</v>
      </c>
      <c r="I1044" s="101">
        <f>'Scenario calculation'!D1506</f>
        <v>3.0992928961545831</v>
      </c>
      <c r="J1044" s="101">
        <f t="shared" si="18"/>
        <v>1.5992928961545831</v>
      </c>
    </row>
    <row r="1045" spans="1:12" x14ac:dyDescent="0.3">
      <c r="A1045" s="149">
        <f>'Scenario calculation'!J1507</f>
        <v>0.29920089077412926</v>
      </c>
      <c r="B1045" s="47">
        <f>A1045-'Summary Output'!$B$24</f>
        <v>0.19185906575846839</v>
      </c>
      <c r="I1045" s="101">
        <f>'Scenario calculation'!D1507</f>
        <v>2.4062912736868327</v>
      </c>
      <c r="J1045" s="101">
        <f t="shared" si="18"/>
        <v>0.90629127368683271</v>
      </c>
    </row>
    <row r="1046" spans="1:12" x14ac:dyDescent="0.3">
      <c r="A1046" s="149">
        <f>'Scenario calculation'!J1508</f>
        <v>0.14236219095877134</v>
      </c>
      <c r="B1046" s="47">
        <f>A1046-'Summary Output'!$B$24</f>
        <v>3.5020365943110462E-2</v>
      </c>
      <c r="I1046" s="101">
        <f>'Scenario calculation'!D1508</f>
        <v>2.5355618920358896</v>
      </c>
      <c r="J1046" s="101">
        <f t="shared" si="18"/>
        <v>1.0355618920358896</v>
      </c>
    </row>
    <row r="1047" spans="1:12" x14ac:dyDescent="0.3">
      <c r="A1047" s="149">
        <f>'Scenario calculation'!J1509</f>
        <v>9.8187482381639324E-2</v>
      </c>
      <c r="B1047" s="47">
        <f>A1047-'Summary Output'!$B$24</f>
        <v>-9.1543426340215533E-3</v>
      </c>
      <c r="I1047" s="101">
        <f>'Scenario calculation'!D1509</f>
        <v>2.4468495650701274</v>
      </c>
      <c r="J1047" s="101">
        <f t="shared" si="18"/>
        <v>0.94684956507012741</v>
      </c>
    </row>
    <row r="1048" spans="1:12" x14ac:dyDescent="0.3">
      <c r="A1048" s="149">
        <f>'Scenario calculation'!J1510</f>
        <v>0.30701283142482616</v>
      </c>
      <c r="B1048" s="47">
        <f>A1048-'Summary Output'!$B$24</f>
        <v>0.1996710064091653</v>
      </c>
      <c r="I1048" s="101">
        <f>'Scenario calculation'!D1510</f>
        <v>2.2317984086299854</v>
      </c>
      <c r="J1048" s="101">
        <f t="shared" si="18"/>
        <v>0.73179840862998535</v>
      </c>
    </row>
    <row r="1049" spans="1:12" x14ac:dyDescent="0.3">
      <c r="A1049" s="149">
        <f>'Scenario calculation'!J1511</f>
        <v>0.1343027987717369</v>
      </c>
      <c r="B1049" s="47">
        <f>A1049-'Summary Output'!$B$24</f>
        <v>2.696097375607602E-2</v>
      </c>
      <c r="I1049" s="101">
        <f>'Scenario calculation'!D1511</f>
        <v>2.7880427156769523</v>
      </c>
      <c r="J1049" s="101">
        <f t="shared" si="18"/>
        <v>1.2880427156769523</v>
      </c>
    </row>
    <row r="1050" spans="1:12" x14ac:dyDescent="0.3">
      <c r="B1050" s="145"/>
      <c r="C1050"/>
      <c r="K1050" s="8"/>
      <c r="L1050"/>
    </row>
    <row r="1051" spans="1:12" x14ac:dyDescent="0.3">
      <c r="B1051" s="145"/>
      <c r="C1051"/>
      <c r="K1051" s="8"/>
      <c r="L1051"/>
    </row>
    <row r="1052" spans="1:12" x14ac:dyDescent="0.3">
      <c r="B1052" s="145"/>
      <c r="C1052"/>
      <c r="K1052" s="8"/>
      <c r="L1052"/>
    </row>
    <row r="1053" spans="1:12" x14ac:dyDescent="0.3">
      <c r="B1053" s="145"/>
      <c r="C1053"/>
      <c r="K1053" s="8"/>
      <c r="L1053"/>
    </row>
    <row r="1054" spans="1:12" x14ac:dyDescent="0.3">
      <c r="B1054" s="145"/>
      <c r="C1054"/>
      <c r="K1054" s="8"/>
      <c r="L1054"/>
    </row>
    <row r="1055" spans="1:12" x14ac:dyDescent="0.3">
      <c r="B1055" s="145"/>
      <c r="C1055"/>
      <c r="K1055" s="8"/>
      <c r="L1055"/>
    </row>
    <row r="1056" spans="1:12" x14ac:dyDescent="0.3">
      <c r="B1056" s="145"/>
      <c r="C1056"/>
      <c r="K1056" s="8"/>
      <c r="L1056"/>
    </row>
    <row r="1057" spans="2:12" x14ac:dyDescent="0.3">
      <c r="B1057" s="145"/>
      <c r="C1057"/>
      <c r="K1057" s="8"/>
      <c r="L1057"/>
    </row>
    <row r="1058" spans="2:12" x14ac:dyDescent="0.3">
      <c r="B1058" s="145"/>
      <c r="C1058"/>
      <c r="K1058" s="8"/>
      <c r="L1058"/>
    </row>
    <row r="1059" spans="2:12" x14ac:dyDescent="0.3">
      <c r="B1059" s="145"/>
      <c r="C1059"/>
      <c r="K1059" s="8"/>
      <c r="L1059"/>
    </row>
    <row r="1060" spans="2:12" x14ac:dyDescent="0.3">
      <c r="B1060" s="145"/>
      <c r="C1060"/>
      <c r="K1060" s="8"/>
      <c r="L1060"/>
    </row>
    <row r="1061" spans="2:12" x14ac:dyDescent="0.3">
      <c r="B1061" s="145"/>
      <c r="C1061"/>
      <c r="K1061" s="8"/>
      <c r="L1061"/>
    </row>
    <row r="1062" spans="2:12" x14ac:dyDescent="0.3">
      <c r="B1062" s="145"/>
      <c r="C1062"/>
      <c r="K1062" s="8"/>
      <c r="L1062"/>
    </row>
    <row r="1063" spans="2:12" x14ac:dyDescent="0.3">
      <c r="B1063" s="145"/>
      <c r="C1063"/>
      <c r="K1063" s="8"/>
      <c r="L1063"/>
    </row>
    <row r="1064" spans="2:12" x14ac:dyDescent="0.3">
      <c r="B1064" s="145"/>
      <c r="C1064"/>
      <c r="K1064" s="8"/>
      <c r="L1064"/>
    </row>
    <row r="1065" spans="2:12" x14ac:dyDescent="0.3">
      <c r="B1065" s="145"/>
      <c r="C1065"/>
      <c r="K1065" s="8"/>
      <c r="L1065"/>
    </row>
    <row r="1066" spans="2:12" x14ac:dyDescent="0.3">
      <c r="B1066" s="145"/>
      <c r="C1066"/>
      <c r="K1066" s="8"/>
      <c r="L1066"/>
    </row>
    <row r="1067" spans="2:12" x14ac:dyDescent="0.3">
      <c r="B1067" s="145"/>
      <c r="C1067"/>
      <c r="K1067" s="8"/>
      <c r="L1067"/>
    </row>
    <row r="1068" spans="2:12" x14ac:dyDescent="0.3">
      <c r="B1068" s="145"/>
      <c r="C1068"/>
      <c r="K1068" s="8"/>
      <c r="L1068"/>
    </row>
    <row r="1069" spans="2:12" x14ac:dyDescent="0.3">
      <c r="B1069" s="145"/>
      <c r="C1069"/>
      <c r="K1069" s="8"/>
      <c r="L1069"/>
    </row>
    <row r="1070" spans="2:12" x14ac:dyDescent="0.3">
      <c r="B1070" s="145"/>
      <c r="C1070"/>
      <c r="K1070" s="8"/>
      <c r="L1070"/>
    </row>
    <row r="1071" spans="2:12" x14ac:dyDescent="0.3">
      <c r="B1071" s="145"/>
      <c r="C1071"/>
      <c r="K1071" s="8"/>
      <c r="L1071"/>
    </row>
    <row r="1072" spans="2:12" x14ac:dyDescent="0.3">
      <c r="B1072" s="145"/>
      <c r="C1072"/>
      <c r="K1072" s="8"/>
      <c r="L1072"/>
    </row>
    <row r="1073" spans="2:12" x14ac:dyDescent="0.3">
      <c r="B1073" s="145"/>
      <c r="C1073"/>
      <c r="K1073" s="8"/>
      <c r="L1073"/>
    </row>
    <row r="1074" spans="2:12" x14ac:dyDescent="0.3">
      <c r="B1074" s="145"/>
      <c r="C1074"/>
      <c r="K1074" s="8"/>
      <c r="L1074"/>
    </row>
    <row r="1075" spans="2:12" x14ac:dyDescent="0.3">
      <c r="B1075" s="145"/>
      <c r="C1075"/>
      <c r="K1075" s="8"/>
      <c r="L1075"/>
    </row>
    <row r="1076" spans="2:12" x14ac:dyDescent="0.3">
      <c r="B1076" s="145"/>
      <c r="C1076"/>
      <c r="K1076" s="8"/>
      <c r="L1076"/>
    </row>
    <row r="1077" spans="2:12" x14ac:dyDescent="0.3">
      <c r="B1077" s="145"/>
      <c r="C1077"/>
      <c r="K1077" s="8"/>
      <c r="L1077"/>
    </row>
    <row r="1078" spans="2:12" x14ac:dyDescent="0.3">
      <c r="B1078" s="145"/>
      <c r="C1078"/>
      <c r="K1078" s="8"/>
      <c r="L1078"/>
    </row>
    <row r="1079" spans="2:12" x14ac:dyDescent="0.3">
      <c r="B1079" s="145"/>
      <c r="C1079"/>
      <c r="K1079" s="8"/>
      <c r="L1079"/>
    </row>
    <row r="1080" spans="2:12" x14ac:dyDescent="0.3">
      <c r="B1080" s="145"/>
      <c r="C1080"/>
      <c r="K1080" s="8"/>
      <c r="L1080"/>
    </row>
    <row r="1081" spans="2:12" x14ac:dyDescent="0.3">
      <c r="B1081" s="145"/>
      <c r="C1081"/>
      <c r="K1081" s="8"/>
      <c r="L1081"/>
    </row>
    <row r="1082" spans="2:12" x14ac:dyDescent="0.3">
      <c r="B1082" s="145"/>
      <c r="C1082"/>
      <c r="K1082" s="8"/>
      <c r="L1082"/>
    </row>
    <row r="1083" spans="2:12" x14ac:dyDescent="0.3">
      <c r="B1083" s="145"/>
      <c r="C1083"/>
      <c r="K1083" s="8"/>
      <c r="L1083"/>
    </row>
    <row r="1084" spans="2:12" x14ac:dyDescent="0.3">
      <c r="B1084" s="145"/>
      <c r="C1084"/>
      <c r="K1084" s="8"/>
      <c r="L1084"/>
    </row>
  </sheetData>
  <mergeCells count="11">
    <mergeCell ref="I5:K5"/>
    <mergeCell ref="L5:P5"/>
    <mergeCell ref="A5:A11"/>
    <mergeCell ref="B4:G4"/>
    <mergeCell ref="B5:G5"/>
    <mergeCell ref="I6:K6"/>
    <mergeCell ref="L9:P9"/>
    <mergeCell ref="I9:K9"/>
    <mergeCell ref="L7:P8"/>
    <mergeCell ref="L6:P6"/>
    <mergeCell ref="I7:K8"/>
  </mergeCells>
  <conditionalFormatting sqref="C7:G11">
    <cfRule type="cellIs" dxfId="0" priority="1" operator="lessThan">
      <formula>0.1073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2" sqref="A2"/>
    </sheetView>
  </sheetViews>
  <sheetFormatPr defaultRowHeight="14.4" x14ac:dyDescent="0.3"/>
  <cols>
    <col min="1" max="1" width="36" bestFit="1" customWidth="1"/>
    <col min="2" max="2" width="9.44140625" customWidth="1"/>
    <col min="3" max="3" width="9.33203125" customWidth="1"/>
    <col min="4" max="14" width="11.6640625" customWidth="1"/>
  </cols>
  <sheetData>
    <row r="1" spans="1:14" s="6" customFormat="1" ht="18" x14ac:dyDescent="0.35">
      <c r="A1" s="6" t="s">
        <v>432</v>
      </c>
      <c r="D1" s="92"/>
    </row>
    <row r="2" spans="1:14" x14ac:dyDescent="0.3">
      <c r="A2" t="s">
        <v>3</v>
      </c>
      <c r="D2" s="93"/>
    </row>
    <row r="3" spans="1:14" x14ac:dyDescent="0.3">
      <c r="A3" s="182" t="s">
        <v>36</v>
      </c>
      <c r="B3" s="48"/>
      <c r="C3" s="48"/>
      <c r="D3" s="183" t="s">
        <v>15</v>
      </c>
      <c r="E3" s="183"/>
      <c r="F3" s="183"/>
      <c r="G3" s="183"/>
      <c r="H3" s="183"/>
      <c r="I3" s="183"/>
      <c r="J3" s="183"/>
      <c r="K3" s="183"/>
      <c r="L3" s="183"/>
      <c r="M3" s="183"/>
      <c r="N3" s="183"/>
    </row>
    <row r="4" spans="1:14" x14ac:dyDescent="0.3">
      <c r="A4" s="182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5" spans="1:14" x14ac:dyDescent="0.3">
      <c r="A5" s="16" t="s">
        <v>245</v>
      </c>
      <c r="B5" s="99"/>
      <c r="D5" s="100">
        <f>'Imp Fin Parameters'!D10</f>
        <v>0.17499999999999999</v>
      </c>
      <c r="E5" s="100">
        <f>'Imp Fin Parameters'!E10</f>
        <v>0.17499999999999999</v>
      </c>
      <c r="F5" s="100">
        <f>'Imp Fin Parameters'!F10</f>
        <v>0.17499999999999999</v>
      </c>
      <c r="G5" s="100">
        <f>'Imp Fin Parameters'!G10</f>
        <v>0.17499999999999999</v>
      </c>
      <c r="H5" s="100">
        <f>'Imp Fin Parameters'!H10</f>
        <v>0.17499999999999999</v>
      </c>
      <c r="I5" s="100">
        <f>'Imp Fin Parameters'!I10</f>
        <v>0.17499999999999999</v>
      </c>
      <c r="J5" s="100">
        <f>'Imp Fin Parameters'!J10</f>
        <v>0.17499999999999999</v>
      </c>
      <c r="K5" s="100">
        <f>'Imp Fin Parameters'!K10</f>
        <v>0.17499999999999999</v>
      </c>
      <c r="L5" s="100">
        <f>'Imp Fin Parameters'!L10</f>
        <v>0.17499999999999999</v>
      </c>
      <c r="M5" s="100">
        <f>'Imp Fin Parameters'!M10</f>
        <v>0.17499999999999999</v>
      </c>
      <c r="N5" s="100">
        <f>'Imp Fin Parameters'!N10</f>
        <v>0.17499999999999999</v>
      </c>
    </row>
    <row r="6" spans="1:14" x14ac:dyDescent="0.3">
      <c r="A6" s="16" t="s">
        <v>246</v>
      </c>
      <c r="B6" s="99"/>
      <c r="D6" s="90">
        <f>'Imp Fin Parameters'!D7</f>
        <v>1.9411764705882353</v>
      </c>
      <c r="E6" s="90">
        <f>'Imp Fin Parameters'!E7</f>
        <v>1.6683307797277009</v>
      </c>
      <c r="F6" s="90">
        <f>'Imp Fin Parameters'!F7</f>
        <v>1.2949720052451239</v>
      </c>
      <c r="G6" s="90">
        <f>'Imp Fin Parameters'!G7</f>
        <v>0.92530808879510318</v>
      </c>
      <c r="H6" s="90">
        <f>'Imp Fin Parameters'!H7</f>
        <v>0.67329003839185175</v>
      </c>
      <c r="I6" s="90">
        <f>'Imp Fin Parameters'!I7</f>
        <v>0.48897696233001609</v>
      </c>
      <c r="J6" s="90">
        <f>'Imp Fin Parameters'!J7</f>
        <v>0.35492523693557176</v>
      </c>
      <c r="K6" s="90">
        <f>'Imp Fin Parameters'!K7</f>
        <v>0.25839169346368768</v>
      </c>
      <c r="L6" s="90">
        <f>'Imp Fin Parameters'!L7</f>
        <v>0.18563924973004722</v>
      </c>
      <c r="M6" s="90">
        <f>'Imp Fin Parameters'!M7</f>
        <v>0.12893108634440234</v>
      </c>
      <c r="N6" s="90">
        <f>'Imp Fin Parameters'!N7</f>
        <v>8.3567101200545293E-2</v>
      </c>
    </row>
    <row r="7" spans="1:14" x14ac:dyDescent="0.3">
      <c r="A7" s="16" t="s">
        <v>247</v>
      </c>
      <c r="B7" s="99"/>
      <c r="D7" s="90" t="str">
        <f>'Imp Fin Parameters'!D8</f>
        <v/>
      </c>
      <c r="E7" s="90">
        <f>'Imp Fin Parameters'!E8</f>
        <v>2.9856413602697094</v>
      </c>
      <c r="F7" s="90">
        <f>'Imp Fin Parameters'!F8</f>
        <v>3.9443257615429688</v>
      </c>
      <c r="G7" s="90">
        <f>'Imp Fin Parameters'!G8</f>
        <v>4.4101495473357906</v>
      </c>
      <c r="H7" s="90">
        <f>'Imp Fin Parameters'!H8</f>
        <v>4.9160502798741224</v>
      </c>
      <c r="I7" s="90">
        <f>'Imp Fin Parameters'!I8</f>
        <v>5.8640557978190868</v>
      </c>
      <c r="J7" s="90">
        <f>'Imp Fin Parameters'!J8</f>
        <v>6.9252567181352473</v>
      </c>
      <c r="K7" s="90">
        <f>'Imp Fin Parameters'!K8</f>
        <v>7.9454397176659475</v>
      </c>
      <c r="L7" s="90">
        <f>'Imp Fin Parameters'!L8</f>
        <v>8.9843837018779062</v>
      </c>
      <c r="M7" s="90">
        <f>'Imp Fin Parameters'!M8</f>
        <v>10.042691769762699</v>
      </c>
      <c r="N7" s="90">
        <f>'Imp Fin Parameters'!N8</f>
        <v>11.120466722504062</v>
      </c>
    </row>
    <row r="8" spans="1:14" x14ac:dyDescent="0.3">
      <c r="A8" s="16" t="s">
        <v>248</v>
      </c>
      <c r="B8" s="99"/>
      <c r="D8" s="100">
        <f>'Imp Fin Parameters'!D9</f>
        <v>0.244419004006869</v>
      </c>
      <c r="E8" s="100">
        <f>'Imp Fin Parameters'!E9</f>
        <v>0.18424162466438038</v>
      </c>
      <c r="F8" s="100">
        <f>'Imp Fin Parameters'!F9</f>
        <v>0.11364923769805593</v>
      </c>
      <c r="G8" s="100">
        <f>'Imp Fin Parameters'!G9</f>
        <v>0.16507398203542836</v>
      </c>
      <c r="H8" s="100">
        <f>'Imp Fin Parameters'!H9</f>
        <v>0.22379563464233018</v>
      </c>
      <c r="I8" s="100">
        <f>'Imp Fin Parameters'!I9</f>
        <v>0.29214686279489599</v>
      </c>
      <c r="J8" s="100">
        <f>'Imp Fin Parameters'!J9</f>
        <v>0.37353599633689416</v>
      </c>
      <c r="K8" s="100">
        <f>'Imp Fin Parameters'!K9</f>
        <v>0.48572678856430923</v>
      </c>
      <c r="L8" s="100">
        <f>'Imp Fin Parameters'!L9</f>
        <v>0.61958321075459011</v>
      </c>
      <c r="M8" s="100">
        <f>'Imp Fin Parameters'!M9</f>
        <v>0.78525992919043774</v>
      </c>
      <c r="N8" s="100">
        <f>'Imp Fin Parameters'!N9</f>
        <v>1</v>
      </c>
    </row>
    <row r="9" spans="1:14" x14ac:dyDescent="0.3">
      <c r="A9" s="16" t="s">
        <v>250</v>
      </c>
      <c r="B9" s="99"/>
      <c r="D9" s="90" t="str">
        <f>'Imp Fin Parameters'!D50</f>
        <v/>
      </c>
      <c r="E9" s="90">
        <f>'Imp Fin Parameters'!E50</f>
        <v>3.0718422116084421</v>
      </c>
      <c r="F9" s="90">
        <f>'Imp Fin Parameters'!F50</f>
        <v>3.5273491855974983</v>
      </c>
      <c r="G9" s="90">
        <f>'Imp Fin Parameters'!G50</f>
        <v>2.2197072977173349</v>
      </c>
      <c r="H9" s="90">
        <f>'Imp Fin Parameters'!H50</f>
        <v>2.5868856780294709</v>
      </c>
      <c r="I9" s="90">
        <f>'Imp Fin Parameters'!I50</f>
        <v>2.7610838024329185</v>
      </c>
      <c r="J9" s="90">
        <f>'Imp Fin Parameters'!J50</f>
        <v>3.0499213181551372</v>
      </c>
      <c r="K9" s="90">
        <f>'Imp Fin Parameters'!K50</f>
        <v>3.2359018371721677</v>
      </c>
      <c r="L9" s="90">
        <f>'Imp Fin Parameters'!L50</f>
        <v>3.4552025908845372</v>
      </c>
      <c r="M9" s="90">
        <f>'Imp Fin Parameters'!M50</f>
        <v>3.7158487647815508</v>
      </c>
      <c r="N9" s="90">
        <f>'Imp Fin Parameters'!N50</f>
        <v>4.0293649114355894</v>
      </c>
    </row>
    <row r="10" spans="1:14" x14ac:dyDescent="0.3">
      <c r="A10" s="16"/>
      <c r="B10" s="99"/>
      <c r="D10" s="90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x14ac:dyDescent="0.3">
      <c r="A11" s="16" t="s">
        <v>249</v>
      </c>
      <c r="B11" s="99"/>
      <c r="D11" s="90">
        <f>'Imp Fin Parameters'!D42</f>
        <v>0</v>
      </c>
      <c r="E11" s="90">
        <f>'Imp Fin Parameters'!E42</f>
        <v>34.830324641382845</v>
      </c>
      <c r="F11" s="90">
        <f>'Imp Fin Parameters'!F42</f>
        <v>30.873099958140131</v>
      </c>
      <c r="G11" s="90">
        <f>'Imp Fin Parameters'!G42</f>
        <v>30.943524851958763</v>
      </c>
      <c r="H11" s="90">
        <f>'Imp Fin Parameters'!H42</f>
        <v>30.941723631270314</v>
      </c>
      <c r="I11" s="90">
        <f>'Imp Fin Parameters'!I42</f>
        <v>29.06772002537263</v>
      </c>
      <c r="J11" s="90">
        <f>'Imp Fin Parameters'!J42</f>
        <v>26.824454736390742</v>
      </c>
      <c r="K11" s="90">
        <f>'Imp Fin Parameters'!K42</f>
        <v>26.049026297600619</v>
      </c>
      <c r="L11" s="90">
        <f>'Imp Fin Parameters'!L42</f>
        <v>25.298720326049057</v>
      </c>
      <c r="M11" s="90">
        <f>'Imp Fin Parameters'!M42</f>
        <v>24.575917849115879</v>
      </c>
      <c r="N11" s="90">
        <f>'Imp Fin Parameters'!N42</f>
        <v>23.883246440234128</v>
      </c>
    </row>
    <row r="12" spans="1:14" x14ac:dyDescent="0.3">
      <c r="A12" s="16" t="s">
        <v>251</v>
      </c>
      <c r="B12" s="90">
        <f>H11</f>
        <v>30.941723631270314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x14ac:dyDescent="0.3">
      <c r="A13" s="16" t="s">
        <v>415</v>
      </c>
      <c r="B13" s="90"/>
      <c r="E13" s="107">
        <f>ROUND('Imp Fin Parameters'!E43,0)</f>
        <v>254261</v>
      </c>
      <c r="F13" s="107">
        <f>ROUND('Imp Fin Parameters'!F43,0)</f>
        <v>225374</v>
      </c>
      <c r="G13" s="107">
        <f>ROUND('Imp Fin Parameters'!G43,0)</f>
        <v>225888</v>
      </c>
      <c r="H13" s="107">
        <f>ROUND('Imp Fin Parameters'!H43,0)</f>
        <v>225875</v>
      </c>
      <c r="I13" s="107">
        <f>ROUND('Imp Fin Parameters'!I43,0)</f>
        <v>212194</v>
      </c>
      <c r="J13" s="107">
        <f>ROUND('Imp Fin Parameters'!J43,0)</f>
        <v>195819</v>
      </c>
      <c r="K13" s="107">
        <f>ROUND('Imp Fin Parameters'!K43,0)</f>
        <v>190158</v>
      </c>
      <c r="L13" s="107">
        <f>ROUND('Imp Fin Parameters'!L43,0)</f>
        <v>184681</v>
      </c>
      <c r="M13" s="107">
        <f>ROUND('Imp Fin Parameters'!M43,0)</f>
        <v>179404</v>
      </c>
      <c r="N13" s="107">
        <f>ROUND('Imp Fin Parameters'!N43,0)</f>
        <v>174348</v>
      </c>
    </row>
    <row r="14" spans="1:14" x14ac:dyDescent="0.3">
      <c r="A14" s="16" t="s">
        <v>414</v>
      </c>
      <c r="B14" s="90"/>
      <c r="E14" s="15">
        <f>('Imp Fin Parameters'!E39/('Annual Sales'!E9-'Imp Fin Parameters'!E26))*'Annual Sales'!E9</f>
        <v>127.13068494104739</v>
      </c>
      <c r="F14" s="15">
        <f>('Imp Fin Parameters'!F39/('Annual Sales'!F9-'Imp Fin Parameters'!F26))*'Annual Sales'!F9</f>
        <v>112.68681484721149</v>
      </c>
      <c r="G14" s="15">
        <f>('Imp Fin Parameters'!G39/('Annual Sales'!G9-'Imp Fin Parameters'!G26))*'Annual Sales'!G9</f>
        <v>112.94386570964949</v>
      </c>
      <c r="H14" s="15">
        <f>('Imp Fin Parameters'!H39/('Annual Sales'!H9-'Imp Fin Parameters'!H26))*'Annual Sales'!H9</f>
        <v>112.93729125413664</v>
      </c>
      <c r="I14" s="15">
        <f>('Imp Fin Parameters'!I39/('Annual Sales'!I9-'Imp Fin Parameters'!I26))*'Annual Sales'!I9</f>
        <v>106.09717809261009</v>
      </c>
      <c r="J14" s="15">
        <f>('Imp Fin Parameters'!J39/('Annual Sales'!J9-'Imp Fin Parameters'!J26))*'Annual Sales'!J9</f>
        <v>97.909259787826187</v>
      </c>
      <c r="K14" s="15">
        <f>('Imp Fin Parameters'!K39/('Annual Sales'!K9-'Imp Fin Parameters'!K26))*'Annual Sales'!K9</f>
        <v>95.07894598624226</v>
      </c>
      <c r="L14" s="15">
        <f>('Imp Fin Parameters'!L39/('Annual Sales'!L9-'Imp Fin Parameters'!L26))*'Annual Sales'!L9</f>
        <v>92.340329190079046</v>
      </c>
      <c r="M14" s="15">
        <f>('Imp Fin Parameters'!M39/('Annual Sales'!M9-'Imp Fin Parameters'!M26))*'Annual Sales'!M9</f>
        <v>89.702100149272951</v>
      </c>
      <c r="N14" s="15">
        <f>('Imp Fin Parameters'!N39/('Annual Sales'!N9-'Imp Fin Parameters'!N26))*'Annual Sales'!N9</f>
        <v>87.173849506854566</v>
      </c>
    </row>
    <row r="15" spans="1:14" x14ac:dyDescent="0.3">
      <c r="A15" s="16"/>
      <c r="B15" s="90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3">
      <c r="A16" s="16" t="s">
        <v>252</v>
      </c>
      <c r="B16" s="90">
        <f>AVERAGE(D9:N9)</f>
        <v>3.1653107597814647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x14ac:dyDescent="0.3">
      <c r="A17" s="16" t="s">
        <v>29</v>
      </c>
      <c r="B17" s="100">
        <f>IRR('Imp Fin Parameters'!D71:N71,0.2)</f>
        <v>0.33567199908269885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9" spans="1:14" x14ac:dyDescent="0.3">
      <c r="A19" s="16" t="s">
        <v>274</v>
      </c>
    </row>
    <row r="20" spans="1:14" x14ac:dyDescent="0.3">
      <c r="A20" s="16" t="s">
        <v>45</v>
      </c>
      <c r="B20" s="118" t="s">
        <v>109</v>
      </c>
      <c r="C20" s="118" t="s">
        <v>275</v>
      </c>
    </row>
    <row r="21" spans="1:14" x14ac:dyDescent="0.3">
      <c r="A21" s="5" t="s">
        <v>276</v>
      </c>
      <c r="B21" s="119">
        <f>Assumptions!B20</f>
        <v>132</v>
      </c>
      <c r="C21" s="117">
        <f>0.13*(1-0.25)</f>
        <v>9.7500000000000003E-2</v>
      </c>
    </row>
    <row r="22" spans="1:14" x14ac:dyDescent="0.3">
      <c r="A22" s="5" t="s">
        <v>277</v>
      </c>
      <c r="B22" s="119">
        <f>SUM(Assumptions!G41:P41)</f>
        <v>280.39999999999998</v>
      </c>
      <c r="C22" s="117">
        <f>0.12*(1-0.25)</f>
        <v>0.09</v>
      </c>
    </row>
    <row r="23" spans="1:14" x14ac:dyDescent="0.3">
      <c r="A23" s="5" t="s">
        <v>0</v>
      </c>
      <c r="B23" s="119">
        <f>Assumptions!B17</f>
        <v>66.5</v>
      </c>
      <c r="C23" s="117">
        <v>0.2</v>
      </c>
    </row>
    <row r="24" spans="1:14" x14ac:dyDescent="0.3">
      <c r="A24" s="72" t="s">
        <v>274</v>
      </c>
      <c r="B24" s="161">
        <f>SUMPRODUCT(B21:B23,C21:C23)/SUM(B21:B23)</f>
        <v>0.10734182501566088</v>
      </c>
      <c r="C24" s="142"/>
    </row>
    <row r="26" spans="1:14" x14ac:dyDescent="0.3">
      <c r="A26" s="1" t="str">
        <f>'Imp Fin Parameters'!A75</f>
        <v>Discounted pay back period</v>
      </c>
      <c r="B26" s="16"/>
      <c r="C26" s="16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</row>
    <row r="27" spans="1:14" x14ac:dyDescent="0.3">
      <c r="A27" s="5" t="str">
        <f>'Imp Fin Parameters'!A76</f>
        <v>Discounted cash flows</v>
      </c>
      <c r="B27" s="5"/>
      <c r="C27" s="5"/>
      <c r="D27" s="160">
        <f>'Imp Fin Parameters'!D76</f>
        <v>186.50000000000003</v>
      </c>
      <c r="E27" s="160">
        <f>'Imp Fin Parameters'!E76</f>
        <v>25.739637155037375</v>
      </c>
      <c r="F27" s="160">
        <f>'Imp Fin Parameters'!F76</f>
        <v>47.647703276870132</v>
      </c>
      <c r="G27" s="160">
        <f>'Imp Fin Parameters'!G76</f>
        <v>53.332577036108795</v>
      </c>
      <c r="H27" s="160">
        <f>'Imp Fin Parameters'!H76</f>
        <v>57.28192031762017</v>
      </c>
      <c r="I27" s="160">
        <f>'Imp Fin Parameters'!I76</f>
        <v>54.756290415005473</v>
      </c>
      <c r="J27" s="160">
        <f>'Imp Fin Parameters'!J76</f>
        <v>52.189472100380065</v>
      </c>
      <c r="K27" s="160">
        <f>'Imp Fin Parameters'!K76</f>
        <v>45.396996791598468</v>
      </c>
      <c r="L27" s="160">
        <f>'Imp Fin Parameters'!L76</f>
        <v>40.51256272464186</v>
      </c>
      <c r="M27" s="160">
        <f>'Imp Fin Parameters'!M76</f>
        <v>36.124672933486487</v>
      </c>
      <c r="N27" s="160">
        <f>'Imp Fin Parameters'!N76</f>
        <v>56.198404174061054</v>
      </c>
    </row>
    <row r="28" spans="1:14" x14ac:dyDescent="0.3">
      <c r="A28" s="5" t="str">
        <f>'Imp Fin Parameters'!A77</f>
        <v>Cumulative DCF</v>
      </c>
      <c r="B28" s="5"/>
      <c r="C28" s="5"/>
      <c r="D28" s="160">
        <f>'Imp Fin Parameters'!D77</f>
        <v>0</v>
      </c>
      <c r="E28" s="160">
        <f>'Imp Fin Parameters'!E77</f>
        <v>25.739637155037375</v>
      </c>
      <c r="F28" s="160">
        <f>'Imp Fin Parameters'!F77</f>
        <v>73.387340431907504</v>
      </c>
      <c r="G28" s="160">
        <f>'Imp Fin Parameters'!G77</f>
        <v>126.71991746801629</v>
      </c>
      <c r="H28" s="160">
        <f>'Imp Fin Parameters'!H77</f>
        <v>184.00183778563647</v>
      </c>
      <c r="I28" s="160">
        <f>'Imp Fin Parameters'!I77</f>
        <v>238.75812820064195</v>
      </c>
      <c r="J28" s="160">
        <f>'Imp Fin Parameters'!J77</f>
        <v>290.94760030102202</v>
      </c>
      <c r="K28" s="160">
        <f>'Imp Fin Parameters'!K77</f>
        <v>336.34459709262046</v>
      </c>
      <c r="L28" s="160">
        <f>'Imp Fin Parameters'!L77</f>
        <v>376.8571598172623</v>
      </c>
      <c r="M28" s="160">
        <f>'Imp Fin Parameters'!M77</f>
        <v>412.98183275074877</v>
      </c>
      <c r="N28" s="160">
        <f>'Imp Fin Parameters'!N77</f>
        <v>469.18023692480983</v>
      </c>
    </row>
    <row r="29" spans="1:14" x14ac:dyDescent="0.3">
      <c r="A29" s="5" t="str">
        <f>'Imp Fin Parameters'!A78</f>
        <v>Pay back period</v>
      </c>
      <c r="B29" s="158">
        <f>G4+(((D27-G28)*1)/H28)</f>
        <v>3.3248885079160351</v>
      </c>
      <c r="C29" s="5"/>
      <c r="D29" s="160">
        <f>'Imp Fin Parameters'!D78</f>
        <v>0</v>
      </c>
      <c r="E29" s="160">
        <f>'Imp Fin Parameters'!E78</f>
        <v>0</v>
      </c>
      <c r="F29" s="160">
        <f>'Imp Fin Parameters'!F78</f>
        <v>0</v>
      </c>
      <c r="G29" s="160">
        <f>'Imp Fin Parameters'!G78</f>
        <v>0</v>
      </c>
      <c r="H29" s="160">
        <f>'Imp Fin Parameters'!H78</f>
        <v>0</v>
      </c>
      <c r="I29" s="160">
        <f>'Imp Fin Parameters'!I78</f>
        <v>0</v>
      </c>
      <c r="J29" s="160">
        <f>'Imp Fin Parameters'!J78</f>
        <v>0</v>
      </c>
      <c r="K29" s="160">
        <f>'Imp Fin Parameters'!K78</f>
        <v>0</v>
      </c>
      <c r="L29" s="160">
        <f>'Imp Fin Parameters'!L78</f>
        <v>0</v>
      </c>
      <c r="M29" s="160">
        <f>'Imp Fin Parameters'!M78</f>
        <v>0</v>
      </c>
      <c r="N29" s="160">
        <f>'Imp Fin Parameters'!N78</f>
        <v>0</v>
      </c>
    </row>
    <row r="30" spans="1:14" x14ac:dyDescent="0.3">
      <c r="A30" s="16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3">
      <c r="A31" s="1" t="str">
        <f>'Imp Fin Parameters'!A80</f>
        <v>Discounted pay back period - Principal</v>
      </c>
      <c r="C31" s="16"/>
      <c r="D31" s="15"/>
      <c r="E31" s="97"/>
      <c r="F31" s="15"/>
      <c r="G31" s="97"/>
      <c r="H31" s="15"/>
      <c r="I31" s="97"/>
      <c r="J31" s="15"/>
      <c r="K31" s="97"/>
      <c r="L31" s="15"/>
      <c r="M31" s="97"/>
      <c r="N31" s="97"/>
    </row>
    <row r="32" spans="1:14" x14ac:dyDescent="0.3">
      <c r="A32" s="5" t="str">
        <f>'Imp Fin Parameters'!A81</f>
        <v>Principal amount</v>
      </c>
      <c r="C32" s="5"/>
      <c r="D32" s="160">
        <f>'Imp Fin Parameters'!D81</f>
        <v>132</v>
      </c>
      <c r="E32" s="160">
        <f>'Imp Fin Parameters'!E81</f>
        <v>17.3</v>
      </c>
      <c r="F32" s="160">
        <f>'Imp Fin Parameters'!F81</f>
        <v>22.9</v>
      </c>
      <c r="G32" s="160">
        <f>'Imp Fin Parameters'!G81</f>
        <v>26.7</v>
      </c>
      <c r="H32" s="160">
        <f>'Imp Fin Parameters'!H81</f>
        <v>30.5</v>
      </c>
      <c r="I32" s="160">
        <f>'Imp Fin Parameters'!I81</f>
        <v>30.5</v>
      </c>
      <c r="J32" s="160">
        <f>'Imp Fin Parameters'!J81</f>
        <v>30.5</v>
      </c>
      <c r="K32" s="160">
        <f>'Imp Fin Parameters'!K81</f>
        <v>30.5</v>
      </c>
      <c r="L32" s="160">
        <f>'Imp Fin Parameters'!L81</f>
        <v>30.5</v>
      </c>
      <c r="M32" s="160">
        <f>'Imp Fin Parameters'!M81</f>
        <v>30.5</v>
      </c>
      <c r="N32" s="160">
        <f>'Imp Fin Parameters'!N81</f>
        <v>30.5</v>
      </c>
    </row>
    <row r="33" spans="1:14" x14ac:dyDescent="0.3">
      <c r="A33" s="5" t="str">
        <f>'Imp Fin Parameters'!A82</f>
        <v>PV of principal</v>
      </c>
      <c r="B33" s="15">
        <f>SUM(D33:N33)</f>
        <v>292.72437684917611</v>
      </c>
      <c r="C33" s="5"/>
      <c r="D33" s="160">
        <f>'Imp Fin Parameters'!D82</f>
        <v>132</v>
      </c>
      <c r="E33" s="160">
        <f>'Imp Fin Parameters'!E82</f>
        <v>15.622998796921024</v>
      </c>
      <c r="F33" s="160">
        <f>'Imp Fin Parameters'!F82</f>
        <v>18.675492977569725</v>
      </c>
      <c r="G33" s="160">
        <f>'Imp Fin Parameters'!G82</f>
        <v>19.663741210482332</v>
      </c>
      <c r="H33" s="160">
        <f>'Imp Fin Parameters'!H82</f>
        <v>20.284907148291055</v>
      </c>
      <c r="I33" s="160">
        <f>'Imp Fin Parameters'!I82</f>
        <v>18.318559536035021</v>
      </c>
      <c r="J33" s="160">
        <f>'Imp Fin Parameters'!J82</f>
        <v>16.542822751028975</v>
      </c>
      <c r="K33" s="160">
        <f>'Imp Fin Parameters'!K82</f>
        <v>14.939219649537769</v>
      </c>
      <c r="L33" s="160">
        <f>'Imp Fin Parameters'!L82</f>
        <v>13.491064197206216</v>
      </c>
      <c r="M33" s="160">
        <f>'Imp Fin Parameters'!M82</f>
        <v>12.183287845210232</v>
      </c>
      <c r="N33" s="160">
        <f>'Imp Fin Parameters'!N82</f>
        <v>11.002282736893758</v>
      </c>
    </row>
    <row r="34" spans="1:14" x14ac:dyDescent="0.3">
      <c r="A34" s="5" t="str">
        <f>'Imp Fin Parameters'!A83</f>
        <v>Gross cash accruals (Income statement)</v>
      </c>
      <c r="C34" s="5"/>
      <c r="D34" s="160">
        <f>'Imp Fin Parameters'!D83</f>
        <v>0</v>
      </c>
      <c r="E34" s="160">
        <f>'Imp Fin Parameters'!E83</f>
        <v>38.853956782499999</v>
      </c>
      <c r="F34" s="160">
        <f>'Imp Fin Parameters'!F83</f>
        <v>53.014467586875</v>
      </c>
      <c r="G34" s="160">
        <f>'Imp Fin Parameters'!G83</f>
        <v>61.955153746249977</v>
      </c>
      <c r="H34" s="160">
        <f>'Imp Fin Parameters'!H83</f>
        <v>72.316768835000019</v>
      </c>
      <c r="I34" s="160">
        <f>'Imp Fin Parameters'!I83</f>
        <v>72.779835616250011</v>
      </c>
      <c r="J34" s="160">
        <f>'Imp Fin Parameters'!J83</f>
        <v>77.613279297500029</v>
      </c>
      <c r="K34" s="160">
        <f>'Imp Fin Parameters'!K83</f>
        <v>78.361814079960951</v>
      </c>
      <c r="L34" s="160">
        <f>'Imp Fin Parameters'!L83</f>
        <v>79.162908125850606</v>
      </c>
      <c r="M34" s="160">
        <f>'Imp Fin Parameters'!M83</f>
        <v>79.989754498680696</v>
      </c>
      <c r="N34" s="160">
        <f>'Imp Fin Parameters'!N83</f>
        <v>80.820990482056175</v>
      </c>
    </row>
    <row r="35" spans="1:14" x14ac:dyDescent="0.3">
      <c r="A35" s="5" t="str">
        <f>'Imp Fin Parameters'!A84</f>
        <v>PV of Gross cash accruals</v>
      </c>
      <c r="C35" s="5"/>
      <c r="D35" s="160">
        <f>'Imp Fin Parameters'!D84</f>
        <v>0</v>
      </c>
      <c r="E35" s="160">
        <f>'Imp Fin Parameters'!E84</f>
        <v>35.087590755411497</v>
      </c>
      <c r="F35" s="160">
        <f>'Imp Fin Parameters'!F84</f>
        <v>43.234555333112745</v>
      </c>
      <c r="G35" s="160">
        <f>'Imp Fin Parameters'!G84</f>
        <v>45.62809400456571</v>
      </c>
      <c r="H35" s="160">
        <f>'Imp Fin Parameters'!H84</f>
        <v>48.096358724013236</v>
      </c>
      <c r="I35" s="160">
        <f>'Imp Fin Parameters'!I84</f>
        <v>43.712188582266165</v>
      </c>
      <c r="J35" s="160">
        <f>'Imp Fin Parameters'!J84</f>
        <v>42.096482706381956</v>
      </c>
      <c r="K35" s="160">
        <f>'Imp Fin Parameters'!K84</f>
        <v>38.382437792681252</v>
      </c>
      <c r="L35" s="160">
        <f>'Imp Fin Parameters'!L84</f>
        <v>35.016127067652072</v>
      </c>
      <c r="M35" s="160">
        <f>'Imp Fin Parameters'!M84</f>
        <v>31.95207225328285</v>
      </c>
      <c r="N35" s="160">
        <f>'Imp Fin Parameters'!N84</f>
        <v>29.154602897028894</v>
      </c>
    </row>
    <row r="36" spans="1:14" x14ac:dyDescent="0.3">
      <c r="A36" s="5" t="str">
        <f>'Imp Fin Parameters'!A85</f>
        <v>Cumulative DCF</v>
      </c>
      <c r="C36" s="5"/>
      <c r="D36" s="160">
        <f>'Imp Fin Parameters'!D85</f>
        <v>0</v>
      </c>
      <c r="E36" s="160">
        <f>'Imp Fin Parameters'!E85</f>
        <v>35.087590755411497</v>
      </c>
      <c r="F36" s="160">
        <f>'Imp Fin Parameters'!F85</f>
        <v>78.322146088524249</v>
      </c>
      <c r="G36" s="160">
        <f>'Imp Fin Parameters'!G85</f>
        <v>123.95024009308996</v>
      </c>
      <c r="H36" s="160">
        <f>'Imp Fin Parameters'!H85</f>
        <v>172.04659881710319</v>
      </c>
      <c r="I36" s="160">
        <f>'Imp Fin Parameters'!I85</f>
        <v>215.75878739936934</v>
      </c>
      <c r="J36" s="160">
        <f>'Imp Fin Parameters'!J85</f>
        <v>257.85527010575129</v>
      </c>
      <c r="K36" s="160">
        <f>'Imp Fin Parameters'!K85</f>
        <v>296.23770789843252</v>
      </c>
      <c r="L36" s="160">
        <f>'Imp Fin Parameters'!L85</f>
        <v>331.25383496608458</v>
      </c>
      <c r="M36" s="160">
        <f>'Imp Fin Parameters'!M85</f>
        <v>363.20590721936742</v>
      </c>
      <c r="N36" s="160">
        <f>'Imp Fin Parameters'!N85</f>
        <v>392.36051011639631</v>
      </c>
    </row>
    <row r="37" spans="1:14" x14ac:dyDescent="0.3">
      <c r="A37" s="5" t="str">
        <f>'Imp Fin Parameters'!A86</f>
        <v>Payback period</v>
      </c>
      <c r="B37" s="158">
        <f>J4+(((B33-J36)*1))/K36</f>
        <v>6.1177065100550267</v>
      </c>
      <c r="C37" s="5"/>
      <c r="E37" s="5"/>
      <c r="G37" s="5"/>
      <c r="I37" s="5"/>
      <c r="K37" s="5"/>
      <c r="M37" s="5"/>
      <c r="N37" s="5"/>
    </row>
    <row r="38" spans="1:14" x14ac:dyDescent="0.3">
      <c r="A38" s="16"/>
    </row>
  </sheetData>
  <mergeCells count="2">
    <mergeCell ref="A3:A4"/>
    <mergeCell ref="D3:N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1"/>
  <sheetViews>
    <sheetView workbookViewId="0">
      <selection activeCell="A2" sqref="A2"/>
    </sheetView>
  </sheetViews>
  <sheetFormatPr defaultRowHeight="14.4" x14ac:dyDescent="0.3"/>
  <cols>
    <col min="1" max="1" width="43.88671875" bestFit="1" customWidth="1"/>
    <col min="2" max="2" width="19.33203125" bestFit="1" customWidth="1"/>
    <col min="3" max="3" width="19.88671875" bestFit="1" customWidth="1"/>
    <col min="4" max="4" width="44" bestFit="1" customWidth="1"/>
    <col min="5" max="5" width="1.5546875" customWidth="1"/>
    <col min="6" max="7" width="6.109375" style="8" bestFit="1" customWidth="1"/>
    <col min="8" max="16" width="5" style="8" bestFit="1" customWidth="1"/>
  </cols>
  <sheetData>
    <row r="1" spans="1:16" s="6" customFormat="1" ht="18" x14ac:dyDescent="0.35">
      <c r="A1" s="6" t="s">
        <v>433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4" spans="1:16" x14ac:dyDescent="0.3">
      <c r="A4" s="1" t="s">
        <v>35</v>
      </c>
      <c r="C4" s="184" t="s">
        <v>15</v>
      </c>
      <c r="D4" s="185"/>
      <c r="E4" s="185"/>
      <c r="F4" s="185"/>
      <c r="G4" s="185"/>
      <c r="H4" s="185"/>
      <c r="I4" s="185"/>
      <c r="J4" s="185"/>
      <c r="K4" s="185"/>
      <c r="L4" s="185"/>
      <c r="M4" s="186"/>
    </row>
    <row r="5" spans="1:16" x14ac:dyDescent="0.3">
      <c r="A5" s="19" t="s">
        <v>36</v>
      </c>
      <c r="B5" s="34" t="s">
        <v>46</v>
      </c>
      <c r="C5" s="34">
        <v>0</v>
      </c>
      <c r="D5" s="34">
        <f>C5+1</f>
        <v>1</v>
      </c>
      <c r="E5" s="34">
        <f t="shared" ref="E5" si="0">D5+1</f>
        <v>2</v>
      </c>
      <c r="F5" s="34">
        <f t="shared" ref="F5" si="1">E5+1</f>
        <v>3</v>
      </c>
      <c r="G5" s="34">
        <f t="shared" ref="G5" si="2">F5+1</f>
        <v>4</v>
      </c>
      <c r="H5" s="34">
        <f t="shared" ref="H5" si="3">G5+1</f>
        <v>5</v>
      </c>
      <c r="I5" s="34">
        <f t="shared" ref="I5" si="4">H5+1</f>
        <v>6</v>
      </c>
      <c r="J5" s="34">
        <f t="shared" ref="J5" si="5">I5+1</f>
        <v>7</v>
      </c>
      <c r="K5" s="34">
        <f t="shared" ref="K5" si="6">J5+1</f>
        <v>8</v>
      </c>
      <c r="L5" s="34">
        <f t="shared" ref="L5" si="7">K5+1</f>
        <v>9</v>
      </c>
      <c r="M5" s="73">
        <f t="shared" ref="M5" si="8">L5+1</f>
        <v>10</v>
      </c>
    </row>
    <row r="6" spans="1:16" x14ac:dyDescent="0.3">
      <c r="A6" s="17" t="s">
        <v>37</v>
      </c>
      <c r="B6" s="25">
        <v>9</v>
      </c>
      <c r="C6" s="17"/>
      <c r="D6" s="17"/>
      <c r="E6" s="17"/>
      <c r="F6" s="25"/>
      <c r="G6" s="25"/>
      <c r="H6" s="25"/>
      <c r="I6" s="25"/>
      <c r="J6" s="25"/>
      <c r="K6" s="25"/>
      <c r="L6" s="25"/>
      <c r="M6" s="25"/>
    </row>
    <row r="7" spans="1:16" x14ac:dyDescent="0.3">
      <c r="A7" s="17" t="s">
        <v>38</v>
      </c>
      <c r="B7" s="25">
        <v>10.9</v>
      </c>
      <c r="C7" s="17"/>
      <c r="D7" s="17"/>
      <c r="E7" s="17"/>
      <c r="F7" s="25"/>
      <c r="G7" s="25"/>
      <c r="H7" s="25"/>
      <c r="I7" s="25"/>
      <c r="J7" s="25"/>
      <c r="K7" s="25"/>
      <c r="L7" s="25"/>
      <c r="M7" s="25"/>
    </row>
    <row r="8" spans="1:16" x14ac:dyDescent="0.3">
      <c r="A8" s="17" t="s">
        <v>39</v>
      </c>
      <c r="B8" s="25">
        <v>154.80000000000001</v>
      </c>
      <c r="C8" s="17"/>
      <c r="D8" s="17"/>
      <c r="E8" s="17"/>
      <c r="F8" s="25"/>
      <c r="G8" s="25"/>
      <c r="H8" s="25"/>
      <c r="I8" s="25"/>
      <c r="J8" s="25"/>
      <c r="K8" s="25"/>
      <c r="L8" s="25"/>
      <c r="M8" s="25"/>
    </row>
    <row r="9" spans="1:16" x14ac:dyDescent="0.3">
      <c r="A9" s="17" t="s">
        <v>43</v>
      </c>
      <c r="B9" s="25">
        <v>16.3</v>
      </c>
      <c r="C9" s="17"/>
      <c r="D9" s="17"/>
      <c r="E9" s="17"/>
      <c r="F9" s="25"/>
      <c r="G9" s="25"/>
      <c r="H9" s="25"/>
      <c r="I9" s="25"/>
      <c r="J9" s="25"/>
      <c r="K9" s="25"/>
      <c r="L9" s="25"/>
      <c r="M9" s="25"/>
    </row>
    <row r="10" spans="1:16" x14ac:dyDescent="0.3">
      <c r="A10" s="17" t="s">
        <v>40</v>
      </c>
      <c r="B10" s="25">
        <v>9</v>
      </c>
      <c r="C10" s="17"/>
      <c r="D10" s="17"/>
      <c r="E10" s="17"/>
      <c r="F10" s="25"/>
      <c r="G10" s="25"/>
      <c r="H10" s="25"/>
      <c r="I10" s="25"/>
      <c r="J10" s="25"/>
      <c r="K10" s="25"/>
      <c r="L10" s="25"/>
      <c r="M10" s="25"/>
    </row>
    <row r="11" spans="1:16" x14ac:dyDescent="0.3">
      <c r="A11" s="21" t="s">
        <v>41</v>
      </c>
      <c r="B11" s="26">
        <f>SUM(B6:B10)</f>
        <v>200.00000000000003</v>
      </c>
      <c r="C11" s="17"/>
      <c r="D11" s="17"/>
      <c r="E11" s="17"/>
      <c r="F11" s="25"/>
      <c r="G11" s="25"/>
      <c r="H11" s="25"/>
      <c r="I11" s="25"/>
      <c r="J11" s="25"/>
      <c r="K11" s="25"/>
      <c r="L11" s="25"/>
      <c r="M11" s="25"/>
    </row>
    <row r="12" spans="1:16" x14ac:dyDescent="0.3">
      <c r="A12" s="20" t="s">
        <v>42</v>
      </c>
      <c r="B12" s="51">
        <v>13.5</v>
      </c>
    </row>
    <row r="14" spans="1:16" x14ac:dyDescent="0.3">
      <c r="A14" s="1" t="s">
        <v>44</v>
      </c>
    </row>
    <row r="15" spans="1:16" x14ac:dyDescent="0.3">
      <c r="A15" s="19" t="s">
        <v>45</v>
      </c>
      <c r="B15" s="24" t="s">
        <v>46</v>
      </c>
      <c r="D15" s="184" t="s">
        <v>36</v>
      </c>
      <c r="E15" s="86"/>
      <c r="F15" s="184" t="s">
        <v>15</v>
      </c>
      <c r="G15" s="185"/>
      <c r="H15" s="185"/>
      <c r="I15" s="185"/>
      <c r="J15" s="185"/>
      <c r="K15" s="185"/>
      <c r="L15" s="185"/>
      <c r="M15" s="185"/>
      <c r="N15" s="185"/>
      <c r="O15" s="185"/>
      <c r="P15" s="186"/>
    </row>
    <row r="16" spans="1:16" x14ac:dyDescent="0.3">
      <c r="A16" s="78" t="s">
        <v>75</v>
      </c>
      <c r="B16" s="79">
        <v>0</v>
      </c>
      <c r="D16" s="184"/>
      <c r="E16" s="87"/>
      <c r="F16" s="73">
        <v>0</v>
      </c>
      <c r="G16" s="24">
        <f>F16+1</f>
        <v>1</v>
      </c>
      <c r="H16" s="24">
        <f t="shared" ref="H16:P16" si="9">G16+1</f>
        <v>2</v>
      </c>
      <c r="I16" s="24">
        <f t="shared" si="9"/>
        <v>3</v>
      </c>
      <c r="J16" s="24">
        <f t="shared" si="9"/>
        <v>4</v>
      </c>
      <c r="K16" s="24">
        <f t="shared" si="9"/>
        <v>5</v>
      </c>
      <c r="L16" s="24">
        <f t="shared" si="9"/>
        <v>6</v>
      </c>
      <c r="M16" s="24">
        <f t="shared" si="9"/>
        <v>7</v>
      </c>
      <c r="N16" s="24">
        <f t="shared" si="9"/>
        <v>8</v>
      </c>
      <c r="O16" s="24">
        <f t="shared" si="9"/>
        <v>9</v>
      </c>
      <c r="P16" s="24">
        <f t="shared" si="9"/>
        <v>10</v>
      </c>
    </row>
    <row r="17" spans="1:16" x14ac:dyDescent="0.3">
      <c r="A17" s="17" t="s">
        <v>0</v>
      </c>
      <c r="B17" s="25">
        <v>66.5</v>
      </c>
      <c r="D17" s="35" t="s">
        <v>61</v>
      </c>
      <c r="E17" s="85"/>
      <c r="F17" s="25"/>
      <c r="G17" s="33">
        <v>0.45</v>
      </c>
      <c r="H17" s="33">
        <v>0.6</v>
      </c>
      <c r="I17" s="33">
        <v>0.7</v>
      </c>
      <c r="J17" s="33">
        <v>0.8</v>
      </c>
      <c r="K17" s="33">
        <f>J17</f>
        <v>0.8</v>
      </c>
      <c r="L17" s="33">
        <f t="shared" ref="L17:P17" si="10">K17</f>
        <v>0.8</v>
      </c>
      <c r="M17" s="33">
        <f t="shared" si="10"/>
        <v>0.8</v>
      </c>
      <c r="N17" s="33">
        <f t="shared" si="10"/>
        <v>0.8</v>
      </c>
      <c r="O17" s="33">
        <f t="shared" si="10"/>
        <v>0.8</v>
      </c>
      <c r="P17" s="33">
        <f t="shared" si="10"/>
        <v>0.8</v>
      </c>
    </row>
    <row r="18" spans="1:16" x14ac:dyDescent="0.3">
      <c r="A18" s="22" t="s">
        <v>47</v>
      </c>
      <c r="B18" s="25">
        <v>35</v>
      </c>
      <c r="D18" s="17" t="s">
        <v>62</v>
      </c>
      <c r="E18" s="17"/>
      <c r="F18" s="25"/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</row>
    <row r="19" spans="1:16" x14ac:dyDescent="0.3">
      <c r="A19" s="22" t="s">
        <v>48</v>
      </c>
      <c r="B19" s="25">
        <v>31.5</v>
      </c>
      <c r="D19" s="17" t="s">
        <v>63</v>
      </c>
      <c r="E19" s="17"/>
      <c r="F19" s="25"/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</row>
    <row r="20" spans="1:16" x14ac:dyDescent="0.3">
      <c r="A20" s="17" t="s">
        <v>49</v>
      </c>
      <c r="B20" s="25">
        <v>132</v>
      </c>
      <c r="D20" s="17" t="s">
        <v>64</v>
      </c>
      <c r="E20" s="17"/>
      <c r="F20" s="25"/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</row>
    <row r="21" spans="1:16" x14ac:dyDescent="0.3">
      <c r="A21" s="17" t="s">
        <v>50</v>
      </c>
      <c r="B21" s="25">
        <v>1.5</v>
      </c>
      <c r="D21" s="17" t="s">
        <v>65</v>
      </c>
      <c r="E21" s="17"/>
      <c r="F21" s="25"/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</row>
    <row r="22" spans="1:16" x14ac:dyDescent="0.3">
      <c r="A22" s="21" t="s">
        <v>41</v>
      </c>
      <c r="B22" s="26">
        <f>SUM(B18:B21)</f>
        <v>200</v>
      </c>
      <c r="D22" s="17" t="s">
        <v>66</v>
      </c>
      <c r="E22" s="17"/>
      <c r="F22" s="25"/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</row>
    <row r="23" spans="1:16" x14ac:dyDescent="0.3">
      <c r="D23" s="17" t="s">
        <v>67</v>
      </c>
      <c r="E23" s="17"/>
      <c r="F23" s="25"/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</row>
    <row r="24" spans="1:16" x14ac:dyDescent="0.3">
      <c r="A24" s="1" t="s">
        <v>51</v>
      </c>
      <c r="D24" s="17" t="s">
        <v>68</v>
      </c>
      <c r="E24" s="17"/>
      <c r="F24" s="25"/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</row>
    <row r="25" spans="1:16" x14ac:dyDescent="0.3">
      <c r="A25" s="27" t="s">
        <v>36</v>
      </c>
      <c r="B25" s="24" t="s">
        <v>54</v>
      </c>
      <c r="D25" s="17" t="s">
        <v>69</v>
      </c>
      <c r="E25" s="17"/>
      <c r="F25" s="25"/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</row>
    <row r="26" spans="1:16" x14ac:dyDescent="0.3">
      <c r="A26" s="28" t="s">
        <v>128</v>
      </c>
      <c r="B26" s="25"/>
      <c r="D26" s="17" t="s">
        <v>70</v>
      </c>
      <c r="E26" s="17"/>
      <c r="F26" s="25"/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</row>
    <row r="27" spans="1:16" x14ac:dyDescent="0.3">
      <c r="A27" s="28" t="s">
        <v>52</v>
      </c>
      <c r="B27" s="25">
        <v>300</v>
      </c>
      <c r="D27" s="17" t="s">
        <v>71</v>
      </c>
      <c r="E27" s="17"/>
      <c r="F27" s="25"/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</row>
    <row r="28" spans="1:16" x14ac:dyDescent="0.3">
      <c r="A28" s="29" t="s">
        <v>53</v>
      </c>
      <c r="B28" s="25">
        <v>2</v>
      </c>
      <c r="D28" s="17" t="s">
        <v>72</v>
      </c>
      <c r="E28" s="17"/>
      <c r="F28" s="25"/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</row>
    <row r="29" spans="1:16" x14ac:dyDescent="0.3">
      <c r="A29" s="30" t="s">
        <v>253</v>
      </c>
      <c r="B29" s="38">
        <f>B30/B27</f>
        <v>2433.3333333333335</v>
      </c>
      <c r="D29" s="17" t="s">
        <v>152</v>
      </c>
      <c r="E29" s="17"/>
      <c r="F29" s="25"/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</row>
    <row r="30" spans="1:16" x14ac:dyDescent="0.3">
      <c r="A30" s="103" t="s">
        <v>254</v>
      </c>
      <c r="B30" s="25">
        <v>730000</v>
      </c>
      <c r="D30" s="17" t="s">
        <v>73</v>
      </c>
      <c r="E30" s="17"/>
      <c r="F30" s="25"/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</row>
    <row r="31" spans="1:16" x14ac:dyDescent="0.3">
      <c r="D31" s="20" t="s">
        <v>90</v>
      </c>
      <c r="E31" s="106">
        <v>0.1</v>
      </c>
      <c r="F31" s="25"/>
      <c r="G31" s="25">
        <f>(150000*12)/10^6</f>
        <v>1.8</v>
      </c>
      <c r="H31" s="102">
        <f>G31*(1+$E$31)</f>
        <v>1.9800000000000002</v>
      </c>
      <c r="I31" s="102">
        <f t="shared" ref="I31:P31" si="11">H31*(1+$E$31)</f>
        <v>2.1780000000000004</v>
      </c>
      <c r="J31" s="102">
        <f t="shared" si="11"/>
        <v>2.3958000000000008</v>
      </c>
      <c r="K31" s="102">
        <f t="shared" si="11"/>
        <v>2.6353800000000009</v>
      </c>
      <c r="L31" s="102">
        <f t="shared" si="11"/>
        <v>2.8989180000000014</v>
      </c>
      <c r="M31" s="102">
        <f t="shared" si="11"/>
        <v>3.1888098000000018</v>
      </c>
      <c r="N31" s="102">
        <f t="shared" si="11"/>
        <v>3.5076907800000021</v>
      </c>
      <c r="O31" s="102">
        <f t="shared" si="11"/>
        <v>3.8584598580000025</v>
      </c>
      <c r="P31" s="102">
        <f t="shared" si="11"/>
        <v>4.244305843800003</v>
      </c>
    </row>
    <row r="32" spans="1:16" x14ac:dyDescent="0.3">
      <c r="A32" s="16" t="s">
        <v>55</v>
      </c>
      <c r="D32" s="18" t="s">
        <v>74</v>
      </c>
      <c r="E32" s="18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x14ac:dyDescent="0.3">
      <c r="A33" s="19" t="s">
        <v>36</v>
      </c>
      <c r="B33" s="19" t="s">
        <v>273</v>
      </c>
      <c r="C33" s="19" t="s">
        <v>270</v>
      </c>
      <c r="D33" s="31" t="s">
        <v>75</v>
      </c>
      <c r="E33" s="31"/>
      <c r="F33" s="25"/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</row>
    <row r="34" spans="1:16" x14ac:dyDescent="0.3">
      <c r="A34" s="17" t="s">
        <v>255</v>
      </c>
      <c r="B34" s="25">
        <v>187</v>
      </c>
      <c r="C34" s="101">
        <v>49455</v>
      </c>
      <c r="D34" s="31" t="s">
        <v>0</v>
      </c>
      <c r="E34" s="31"/>
      <c r="F34" s="25"/>
      <c r="G34" s="25">
        <v>0</v>
      </c>
      <c r="H34" s="33">
        <v>0.1</v>
      </c>
      <c r="I34" s="33">
        <v>0.15</v>
      </c>
      <c r="J34" s="33">
        <v>0.2</v>
      </c>
      <c r="K34" s="33">
        <f>J34</f>
        <v>0.2</v>
      </c>
      <c r="L34" s="33">
        <f t="shared" ref="L34:P34" si="12">K34</f>
        <v>0.2</v>
      </c>
      <c r="M34" s="33">
        <f t="shared" si="12"/>
        <v>0.2</v>
      </c>
      <c r="N34" s="33">
        <f t="shared" si="12"/>
        <v>0.2</v>
      </c>
      <c r="O34" s="33">
        <f t="shared" si="12"/>
        <v>0.2</v>
      </c>
      <c r="P34" s="33">
        <f t="shared" si="12"/>
        <v>0.2</v>
      </c>
    </row>
    <row r="35" spans="1:16" x14ac:dyDescent="0.3">
      <c r="A35" s="17" t="s">
        <v>256</v>
      </c>
      <c r="B35" s="25">
        <v>72</v>
      </c>
      <c r="C35" s="101">
        <v>39780</v>
      </c>
      <c r="D35" s="17" t="s">
        <v>77</v>
      </c>
      <c r="E35" s="17"/>
      <c r="F35" s="25"/>
      <c r="G35" s="25">
        <v>0</v>
      </c>
      <c r="H35" s="25">
        <v>0</v>
      </c>
      <c r="I35" s="25">
        <v>2.5</v>
      </c>
      <c r="J35" s="25">
        <f>I35</f>
        <v>2.5</v>
      </c>
      <c r="K35" s="25">
        <f t="shared" ref="K35:L35" si="13">J35</f>
        <v>2.5</v>
      </c>
      <c r="L35" s="25">
        <f t="shared" si="13"/>
        <v>2.5</v>
      </c>
      <c r="M35" s="25">
        <v>5</v>
      </c>
      <c r="N35" s="25">
        <f>M35</f>
        <v>5</v>
      </c>
      <c r="O35" s="25">
        <f t="shared" ref="O35:P35" si="14">N35</f>
        <v>5</v>
      </c>
      <c r="P35" s="25">
        <f t="shared" si="14"/>
        <v>5</v>
      </c>
    </row>
    <row r="36" spans="1:16" x14ac:dyDescent="0.3">
      <c r="A36" s="17" t="s">
        <v>257</v>
      </c>
      <c r="B36" s="25">
        <v>27</v>
      </c>
      <c r="C36" s="101">
        <v>89455</v>
      </c>
      <c r="D36" s="17" t="s">
        <v>76</v>
      </c>
      <c r="E36" s="17"/>
      <c r="F36" s="25"/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</row>
    <row r="37" spans="1:16" x14ac:dyDescent="0.3">
      <c r="A37" s="17" t="s">
        <v>258</v>
      </c>
      <c r="B37" s="25">
        <v>205</v>
      </c>
      <c r="C37" s="101">
        <v>32065</v>
      </c>
      <c r="D37" s="17" t="s">
        <v>43</v>
      </c>
      <c r="E37" s="17"/>
      <c r="F37" s="25">
        <f>B9</f>
        <v>16.3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</row>
    <row r="38" spans="1:16" x14ac:dyDescent="0.3">
      <c r="A38" s="17" t="s">
        <v>259</v>
      </c>
      <c r="B38" s="25">
        <v>214</v>
      </c>
      <c r="C38" s="101">
        <v>12935</v>
      </c>
      <c r="D38" s="36" t="s">
        <v>78</v>
      </c>
      <c r="E38" s="36"/>
      <c r="F38" s="25">
        <f>B10</f>
        <v>9</v>
      </c>
      <c r="G38" s="25">
        <v>32.1</v>
      </c>
      <c r="H38" s="25">
        <v>42.7</v>
      </c>
      <c r="I38" s="25">
        <v>49.8</v>
      </c>
      <c r="J38" s="25">
        <v>56.9</v>
      </c>
      <c r="K38" s="25">
        <f t="shared" ref="K38:P39" si="15">J38</f>
        <v>56.9</v>
      </c>
      <c r="L38" s="25">
        <f t="shared" si="15"/>
        <v>56.9</v>
      </c>
      <c r="M38" s="25">
        <f t="shared" si="15"/>
        <v>56.9</v>
      </c>
      <c r="N38" s="25">
        <f t="shared" si="15"/>
        <v>56.9</v>
      </c>
      <c r="O38" s="25">
        <f t="shared" si="15"/>
        <v>56.9</v>
      </c>
      <c r="P38" s="25">
        <f t="shared" si="15"/>
        <v>56.9</v>
      </c>
    </row>
    <row r="39" spans="1:16" x14ac:dyDescent="0.3">
      <c r="A39" s="17" t="s">
        <v>260</v>
      </c>
      <c r="B39" s="25">
        <v>19</v>
      </c>
      <c r="C39" s="101">
        <v>48150</v>
      </c>
      <c r="D39" s="17" t="s">
        <v>79</v>
      </c>
      <c r="E39" s="17"/>
      <c r="F39" s="25"/>
      <c r="G39" s="25">
        <v>13</v>
      </c>
      <c r="H39" s="25">
        <f>G39+4.2</f>
        <v>17.2</v>
      </c>
      <c r="I39" s="25">
        <f>H39+2.8</f>
        <v>20</v>
      </c>
      <c r="J39" s="25">
        <f t="shared" ref="J39" si="16">I39+2.8</f>
        <v>22.8</v>
      </c>
      <c r="K39" s="25">
        <f>J39</f>
        <v>22.8</v>
      </c>
      <c r="L39" s="25">
        <f t="shared" si="15"/>
        <v>22.8</v>
      </c>
      <c r="M39" s="25">
        <f t="shared" si="15"/>
        <v>22.8</v>
      </c>
      <c r="N39" s="25">
        <f t="shared" si="15"/>
        <v>22.8</v>
      </c>
      <c r="O39" s="25">
        <f t="shared" si="15"/>
        <v>22.8</v>
      </c>
      <c r="P39" s="25">
        <f t="shared" si="15"/>
        <v>22.8</v>
      </c>
    </row>
    <row r="40" spans="1:16" x14ac:dyDescent="0.3">
      <c r="A40" s="17" t="s">
        <v>261</v>
      </c>
      <c r="B40" s="25">
        <v>2</v>
      </c>
      <c r="C40" s="101">
        <v>19675</v>
      </c>
      <c r="D40" s="17" t="s">
        <v>80</v>
      </c>
      <c r="E40" s="17"/>
      <c r="F40" s="25"/>
      <c r="G40" s="25">
        <v>6.8</v>
      </c>
      <c r="H40" s="25">
        <v>9.1</v>
      </c>
      <c r="I40" s="25">
        <v>10.6</v>
      </c>
      <c r="J40" s="25">
        <v>12.2</v>
      </c>
      <c r="K40" s="25">
        <f t="shared" ref="K40:P40" si="17">J40</f>
        <v>12.2</v>
      </c>
      <c r="L40" s="25">
        <f t="shared" si="17"/>
        <v>12.2</v>
      </c>
      <c r="M40" s="25">
        <f t="shared" si="17"/>
        <v>12.2</v>
      </c>
      <c r="N40" s="25">
        <f t="shared" si="17"/>
        <v>12.2</v>
      </c>
      <c r="O40" s="25">
        <f t="shared" si="17"/>
        <v>12.2</v>
      </c>
      <c r="P40" s="25">
        <f t="shared" si="17"/>
        <v>12.2</v>
      </c>
    </row>
    <row r="41" spans="1:16" x14ac:dyDescent="0.3">
      <c r="A41" s="17" t="s">
        <v>262</v>
      </c>
      <c r="B41" s="25">
        <v>1</v>
      </c>
      <c r="C41" s="101">
        <v>175760</v>
      </c>
      <c r="D41" s="17" t="s">
        <v>81</v>
      </c>
      <c r="E41" s="17"/>
      <c r="F41" s="25"/>
      <c r="G41" s="25">
        <v>17.3</v>
      </c>
      <c r="H41" s="25">
        <v>22.9</v>
      </c>
      <c r="I41" s="25">
        <v>26.7</v>
      </c>
      <c r="J41" s="25">
        <v>30.5</v>
      </c>
      <c r="K41" s="25">
        <f t="shared" ref="K41:P41" si="18">J41</f>
        <v>30.5</v>
      </c>
      <c r="L41" s="25">
        <f t="shared" si="18"/>
        <v>30.5</v>
      </c>
      <c r="M41" s="25">
        <f t="shared" si="18"/>
        <v>30.5</v>
      </c>
      <c r="N41" s="25">
        <f t="shared" si="18"/>
        <v>30.5</v>
      </c>
      <c r="O41" s="25">
        <f t="shared" si="18"/>
        <v>30.5</v>
      </c>
      <c r="P41" s="25">
        <f t="shared" si="18"/>
        <v>30.5</v>
      </c>
    </row>
    <row r="42" spans="1:16" x14ac:dyDescent="0.3">
      <c r="A42" s="21" t="s">
        <v>269</v>
      </c>
      <c r="B42" s="104">
        <f>SUMPRODUCT(B34:B41,C34:C41)/100000</f>
        <v>249.98904999999999</v>
      </c>
      <c r="C42" s="104"/>
    </row>
    <row r="44" spans="1:16" x14ac:dyDescent="0.3">
      <c r="A44" s="16" t="s">
        <v>56</v>
      </c>
    </row>
    <row r="45" spans="1:16" x14ac:dyDescent="0.3">
      <c r="A45" s="19" t="s">
        <v>36</v>
      </c>
      <c r="B45" s="34" t="s">
        <v>272</v>
      </c>
    </row>
    <row r="46" spans="1:16" x14ac:dyDescent="0.3">
      <c r="A46" s="20" t="s">
        <v>263</v>
      </c>
      <c r="B46" s="25">
        <v>4</v>
      </c>
    </row>
    <row r="48" spans="1:16" x14ac:dyDescent="0.3">
      <c r="A48" s="1" t="s">
        <v>57</v>
      </c>
    </row>
    <row r="49" spans="1:8" x14ac:dyDescent="0.3">
      <c r="A49" s="19" t="s">
        <v>36</v>
      </c>
      <c r="B49" s="34" t="s">
        <v>109</v>
      </c>
    </row>
    <row r="50" spans="1:8" x14ac:dyDescent="0.3">
      <c r="A50" s="17" t="s">
        <v>58</v>
      </c>
      <c r="B50" s="25">
        <f>(200000/(10^6))*12</f>
        <v>2.4000000000000004</v>
      </c>
    </row>
    <row r="51" spans="1:8" x14ac:dyDescent="0.3">
      <c r="A51" s="17" t="s">
        <v>59</v>
      </c>
      <c r="B51" s="101">
        <f>(1/3)*B50</f>
        <v>0.8</v>
      </c>
    </row>
    <row r="52" spans="1:8" x14ac:dyDescent="0.3">
      <c r="A52" s="17" t="s">
        <v>60</v>
      </c>
      <c r="B52" s="105">
        <v>7.4999999999999997E-2</v>
      </c>
    </row>
    <row r="53" spans="1:8" x14ac:dyDescent="0.3">
      <c r="C53" s="40"/>
      <c r="D53" s="16" t="s">
        <v>91</v>
      </c>
      <c r="E53" s="16"/>
    </row>
    <row r="54" spans="1:8" x14ac:dyDescent="0.3">
      <c r="A54" s="41" t="s">
        <v>85</v>
      </c>
      <c r="B54" s="23"/>
      <c r="C54" s="40"/>
      <c r="D54" s="19" t="s">
        <v>36</v>
      </c>
      <c r="E54" s="19"/>
      <c r="F54" s="43" t="s">
        <v>93</v>
      </c>
    </row>
    <row r="55" spans="1:8" x14ac:dyDescent="0.3">
      <c r="A55" s="27" t="s">
        <v>36</v>
      </c>
      <c r="B55" s="24" t="s">
        <v>54</v>
      </c>
      <c r="D55" s="17" t="s">
        <v>83</v>
      </c>
      <c r="E55" s="17"/>
      <c r="F55" s="33">
        <v>0.13</v>
      </c>
    </row>
    <row r="56" spans="1:8" x14ac:dyDescent="0.3">
      <c r="A56" s="42" t="s">
        <v>86</v>
      </c>
      <c r="B56" s="38">
        <v>2</v>
      </c>
      <c r="D56" s="17" t="s">
        <v>92</v>
      </c>
      <c r="E56" s="17"/>
      <c r="F56" s="33">
        <v>0.12</v>
      </c>
    </row>
    <row r="57" spans="1:8" x14ac:dyDescent="0.3">
      <c r="A57" s="42" t="s">
        <v>87</v>
      </c>
      <c r="B57" s="38">
        <v>32</v>
      </c>
    </row>
    <row r="58" spans="1:8" x14ac:dyDescent="0.3">
      <c r="A58" s="42" t="s">
        <v>88</v>
      </c>
      <c r="B58" s="38">
        <v>4</v>
      </c>
    </row>
    <row r="59" spans="1:8" x14ac:dyDescent="0.3">
      <c r="D59" s="23" t="s">
        <v>94</v>
      </c>
      <c r="E59" s="23"/>
      <c r="F59"/>
      <c r="G59"/>
      <c r="H59"/>
    </row>
    <row r="60" spans="1:8" x14ac:dyDescent="0.3">
      <c r="A60" s="52" t="s">
        <v>89</v>
      </c>
      <c r="B60" s="108">
        <v>0.25</v>
      </c>
      <c r="D60" s="17" t="s">
        <v>95</v>
      </c>
      <c r="E60" s="17"/>
      <c r="F60" s="44">
        <v>1</v>
      </c>
      <c r="G60" s="45">
        <v>2</v>
      </c>
      <c r="H60"/>
    </row>
    <row r="61" spans="1:8" x14ac:dyDescent="0.3">
      <c r="A61" s="18" t="s">
        <v>264</v>
      </c>
      <c r="B61" s="53">
        <v>500</v>
      </c>
      <c r="D61" s="17" t="s">
        <v>96</v>
      </c>
      <c r="E61" s="17"/>
      <c r="F61" s="46">
        <v>3.3399999999999999E-2</v>
      </c>
      <c r="G61" s="46">
        <v>3.3399999999999999E-2</v>
      </c>
      <c r="H61"/>
    </row>
    <row r="62" spans="1:8" x14ac:dyDescent="0.3">
      <c r="D62" s="17" t="s">
        <v>97</v>
      </c>
      <c r="E62" s="17"/>
      <c r="F62" s="47">
        <v>5.1499999999999997E-2</v>
      </c>
      <c r="G62" s="47">
        <v>8.09E-2</v>
      </c>
      <c r="H62"/>
    </row>
    <row r="63" spans="1:8" x14ac:dyDescent="0.3">
      <c r="A63" s="16" t="s">
        <v>108</v>
      </c>
      <c r="H63"/>
    </row>
    <row r="64" spans="1:8" x14ac:dyDescent="0.3">
      <c r="A64" s="27" t="s">
        <v>36</v>
      </c>
      <c r="B64" s="34" t="s">
        <v>46</v>
      </c>
      <c r="H64"/>
    </row>
    <row r="65" spans="1:8" x14ac:dyDescent="0.3">
      <c r="A65" s="29" t="s">
        <v>103</v>
      </c>
      <c r="B65" s="38"/>
      <c r="D65" s="23" t="s">
        <v>98</v>
      </c>
      <c r="E65" s="23"/>
      <c r="H65"/>
    </row>
    <row r="66" spans="1:8" x14ac:dyDescent="0.3">
      <c r="A66" s="29" t="s">
        <v>104</v>
      </c>
      <c r="B66" s="25"/>
      <c r="D66" s="17" t="s">
        <v>96</v>
      </c>
      <c r="E66" s="17"/>
      <c r="F66" s="14">
        <v>0.1</v>
      </c>
      <c r="G66" s="14">
        <v>0.1</v>
      </c>
      <c r="H66"/>
    </row>
    <row r="67" spans="1:8" x14ac:dyDescent="0.3">
      <c r="A67" s="29" t="s">
        <v>105</v>
      </c>
      <c r="B67" s="25">
        <v>5</v>
      </c>
      <c r="D67" s="17" t="s">
        <v>97</v>
      </c>
      <c r="E67" s="17"/>
      <c r="F67" s="14">
        <v>0.25</v>
      </c>
      <c r="G67" s="14">
        <v>0.25</v>
      </c>
      <c r="H67"/>
    </row>
    <row r="68" spans="1:8" x14ac:dyDescent="0.3">
      <c r="A68" s="29" t="s">
        <v>106</v>
      </c>
      <c r="B68" s="25"/>
    </row>
    <row r="69" spans="1:8" x14ac:dyDescent="0.3">
      <c r="A69" s="29" t="s">
        <v>107</v>
      </c>
      <c r="B69" s="25"/>
    </row>
    <row r="70" spans="1:8" x14ac:dyDescent="0.3">
      <c r="A70" s="17" t="s">
        <v>110</v>
      </c>
      <c r="B70" s="51">
        <f>400000/10^6</f>
        <v>0.4</v>
      </c>
    </row>
    <row r="72" spans="1:8" x14ac:dyDescent="0.3">
      <c r="A72" s="16" t="s">
        <v>113</v>
      </c>
    </row>
    <row r="73" spans="1:8" x14ac:dyDescent="0.3">
      <c r="A73" s="5" t="s">
        <v>115</v>
      </c>
      <c r="B73" s="4">
        <v>0.02</v>
      </c>
    </row>
    <row r="74" spans="1:8" x14ac:dyDescent="0.3">
      <c r="A74" s="5" t="s">
        <v>116</v>
      </c>
      <c r="B74">
        <v>5</v>
      </c>
    </row>
    <row r="76" spans="1:8" x14ac:dyDescent="0.3">
      <c r="A76" s="1" t="s">
        <v>230</v>
      </c>
    </row>
    <row r="77" spans="1:8" x14ac:dyDescent="0.3">
      <c r="A77" s="19" t="s">
        <v>36</v>
      </c>
      <c r="B77" s="34" t="s">
        <v>231</v>
      </c>
    </row>
    <row r="78" spans="1:8" x14ac:dyDescent="0.3">
      <c r="A78" s="17" t="s">
        <v>37</v>
      </c>
      <c r="B78" s="33">
        <v>1</v>
      </c>
    </row>
    <row r="79" spans="1:8" x14ac:dyDescent="0.3">
      <c r="A79" s="17" t="s">
        <v>38</v>
      </c>
      <c r="B79" s="47">
        <v>0.33333333333333337</v>
      </c>
    </row>
    <row r="80" spans="1:8" x14ac:dyDescent="0.3">
      <c r="A80" s="17" t="s">
        <v>232</v>
      </c>
      <c r="B80" s="33">
        <v>0.05</v>
      </c>
    </row>
    <row r="81" spans="1:2" x14ac:dyDescent="0.3">
      <c r="A81" s="17" t="s">
        <v>233</v>
      </c>
      <c r="B81" s="33">
        <v>1</v>
      </c>
    </row>
  </sheetData>
  <mergeCells count="3">
    <mergeCell ref="D15:D16"/>
    <mergeCell ref="F15:P15"/>
    <mergeCell ref="C4: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showGridLines="0" workbookViewId="0">
      <pane xSplit="3" ySplit="4" topLeftCell="D5" activePane="bottomRight" state="frozen"/>
      <selection activeCell="P5" sqref="P5"/>
      <selection pane="topRight" activeCell="P5" sqref="P5"/>
      <selection pane="bottomLeft" activeCell="P5" sqref="P5"/>
      <selection pane="bottomRight" activeCell="A2" sqref="A2"/>
    </sheetView>
  </sheetViews>
  <sheetFormatPr defaultColWidth="8.88671875" defaultRowHeight="14.4" x14ac:dyDescent="0.3"/>
  <cols>
    <col min="1" max="1" width="35.33203125" customWidth="1"/>
    <col min="2" max="2" width="4.88671875" customWidth="1"/>
    <col min="3" max="3" width="1.109375" customWidth="1"/>
    <col min="4" max="4" width="10.6640625" bestFit="1" customWidth="1"/>
    <col min="5" max="14" width="11.5546875" bestFit="1" customWidth="1"/>
  </cols>
  <sheetData>
    <row r="1" spans="1:14" s="6" customFormat="1" ht="18" x14ac:dyDescent="0.35">
      <c r="A1" s="6" t="s">
        <v>434</v>
      </c>
    </row>
    <row r="2" spans="1:14" x14ac:dyDescent="0.3">
      <c r="A2" t="s">
        <v>3</v>
      </c>
    </row>
    <row r="3" spans="1:14" x14ac:dyDescent="0.3">
      <c r="A3" s="182" t="s">
        <v>36</v>
      </c>
      <c r="B3" s="48"/>
      <c r="C3" s="48"/>
      <c r="D3" s="183" t="s">
        <v>15</v>
      </c>
      <c r="E3" s="183"/>
      <c r="F3" s="183"/>
      <c r="G3" s="183"/>
      <c r="H3" s="183"/>
      <c r="I3" s="183"/>
      <c r="J3" s="183"/>
      <c r="K3" s="183"/>
      <c r="L3" s="183"/>
      <c r="M3" s="183"/>
      <c r="N3" s="183"/>
    </row>
    <row r="4" spans="1:14" x14ac:dyDescent="0.3">
      <c r="A4" s="182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t="s">
        <v>265</v>
      </c>
      <c r="E6" s="107">
        <f>Assumptions!B30</f>
        <v>730000</v>
      </c>
      <c r="F6" s="107">
        <f>E6</f>
        <v>730000</v>
      </c>
      <c r="G6" s="107">
        <f t="shared" ref="G6:N6" si="0">F6</f>
        <v>730000</v>
      </c>
      <c r="H6" s="107">
        <f t="shared" si="0"/>
        <v>730000</v>
      </c>
      <c r="I6" s="107">
        <f t="shared" si="0"/>
        <v>730000</v>
      </c>
      <c r="J6" s="107">
        <f t="shared" si="0"/>
        <v>730000</v>
      </c>
      <c r="K6" s="107">
        <f t="shared" si="0"/>
        <v>730000</v>
      </c>
      <c r="L6" s="107">
        <f t="shared" si="0"/>
        <v>730000</v>
      </c>
      <c r="M6" s="107">
        <f t="shared" si="0"/>
        <v>730000</v>
      </c>
      <c r="N6" s="107">
        <f t="shared" si="0"/>
        <v>730000</v>
      </c>
    </row>
    <row r="7" spans="1:14" x14ac:dyDescent="0.3">
      <c r="A7" t="s">
        <v>1</v>
      </c>
      <c r="E7" s="32">
        <f>Assumptions!G17</f>
        <v>0.45</v>
      </c>
      <c r="F7" s="32">
        <f>Assumptions!H17</f>
        <v>0.6</v>
      </c>
      <c r="G7" s="32">
        <f>Assumptions!I17</f>
        <v>0.7</v>
      </c>
      <c r="H7" s="32">
        <f>Assumptions!J17</f>
        <v>0.8</v>
      </c>
      <c r="I7" s="32">
        <f>Assumptions!K17</f>
        <v>0.8</v>
      </c>
      <c r="J7" s="32">
        <f>Assumptions!L17</f>
        <v>0.8</v>
      </c>
      <c r="K7" s="32">
        <f>Assumptions!M17</f>
        <v>0.8</v>
      </c>
      <c r="L7" s="32">
        <f>Assumptions!N17</f>
        <v>0.8</v>
      </c>
      <c r="M7" s="32">
        <f>Assumptions!O17</f>
        <v>0.8</v>
      </c>
      <c r="N7" s="32">
        <f>Assumptions!P17</f>
        <v>0.8</v>
      </c>
    </row>
    <row r="8" spans="1:14" x14ac:dyDescent="0.3">
      <c r="A8" t="s">
        <v>266</v>
      </c>
      <c r="E8" s="107">
        <f>E6*E7</f>
        <v>328500</v>
      </c>
      <c r="F8" s="107">
        <f t="shared" ref="F8:N8" si="1">F6*F7</f>
        <v>438000</v>
      </c>
      <c r="G8" s="107">
        <f t="shared" si="1"/>
        <v>510999.99999999994</v>
      </c>
      <c r="H8" s="107">
        <f t="shared" si="1"/>
        <v>584000</v>
      </c>
      <c r="I8" s="107">
        <f t="shared" si="1"/>
        <v>584000</v>
      </c>
      <c r="J8" s="107">
        <f t="shared" si="1"/>
        <v>584000</v>
      </c>
      <c r="K8" s="107">
        <f t="shared" si="1"/>
        <v>584000</v>
      </c>
      <c r="L8" s="107">
        <f t="shared" si="1"/>
        <v>584000</v>
      </c>
      <c r="M8" s="107">
        <f t="shared" si="1"/>
        <v>584000</v>
      </c>
      <c r="N8" s="107">
        <f t="shared" si="1"/>
        <v>584000</v>
      </c>
    </row>
    <row r="9" spans="1:14" x14ac:dyDescent="0.3">
      <c r="A9" s="50" t="s">
        <v>267</v>
      </c>
      <c r="B9" s="50"/>
      <c r="C9" s="50"/>
      <c r="D9" s="50"/>
      <c r="E9" s="58">
        <f>(E8*Assumptions!$B$61)/10^6</f>
        <v>164.25</v>
      </c>
      <c r="F9" s="58">
        <f>(F8*Assumptions!$B$61)/10^6</f>
        <v>219</v>
      </c>
      <c r="G9" s="58">
        <f>(G8*Assumptions!$B$61)/10^6</f>
        <v>255.49999999999997</v>
      </c>
      <c r="H9" s="58">
        <f>(H8*Assumptions!$B$61)/10^6</f>
        <v>292</v>
      </c>
      <c r="I9" s="58">
        <f>(I8*Assumptions!$B$61)/10^6</f>
        <v>292</v>
      </c>
      <c r="J9" s="58">
        <f>(J8*Assumptions!$B$61)/10^6</f>
        <v>292</v>
      </c>
      <c r="K9" s="58">
        <f>(K8*Assumptions!$B$61)/10^6</f>
        <v>292</v>
      </c>
      <c r="L9" s="58">
        <f>(L8*Assumptions!$B$61)/10^6</f>
        <v>292</v>
      </c>
      <c r="M9" s="58">
        <f>(M8*Assumptions!$B$61)/10^6</f>
        <v>292</v>
      </c>
      <c r="N9" s="58">
        <f>(N8*Assumptions!$B$61)/10^6</f>
        <v>292</v>
      </c>
    </row>
  </sheetData>
  <mergeCells count="2">
    <mergeCell ref="A3:A4"/>
    <mergeCell ref="D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8"/>
  <sheetViews>
    <sheetView showGridLines="0" workbookViewId="0">
      <pane xSplit="3" ySplit="4" topLeftCell="D16" activePane="bottomRight" state="frozen"/>
      <selection activeCell="P5" sqref="P5"/>
      <selection pane="topRight" activeCell="P5" sqref="P5"/>
      <selection pane="bottomLeft" activeCell="P5" sqref="P5"/>
      <selection pane="bottomRight" activeCell="A2" sqref="A2"/>
    </sheetView>
  </sheetViews>
  <sheetFormatPr defaultColWidth="8.88671875" defaultRowHeight="14.4" x14ac:dyDescent="0.3"/>
  <cols>
    <col min="1" max="1" width="35.33203125" customWidth="1"/>
    <col min="2" max="2" width="6.109375" bestFit="1" customWidth="1"/>
    <col min="3" max="3" width="1.109375" customWidth="1"/>
    <col min="4" max="4" width="8" bestFit="1" customWidth="1"/>
    <col min="5" max="14" width="11.5546875" bestFit="1" customWidth="1"/>
  </cols>
  <sheetData>
    <row r="1" spans="1:14" s="6" customFormat="1" ht="18" x14ac:dyDescent="0.35">
      <c r="A1" s="6" t="s">
        <v>435</v>
      </c>
    </row>
    <row r="2" spans="1:14" x14ac:dyDescent="0.3">
      <c r="A2" t="s">
        <v>3</v>
      </c>
    </row>
    <row r="3" spans="1:14" x14ac:dyDescent="0.3">
      <c r="A3" s="182" t="s">
        <v>36</v>
      </c>
      <c r="B3" s="48"/>
      <c r="C3" s="48"/>
      <c r="D3" s="183" t="s">
        <v>15</v>
      </c>
      <c r="E3" s="183"/>
      <c r="F3" s="183"/>
      <c r="G3" s="183"/>
      <c r="H3" s="183"/>
      <c r="I3" s="183"/>
      <c r="J3" s="183"/>
      <c r="K3" s="183"/>
      <c r="L3" s="183"/>
      <c r="M3" s="183"/>
      <c r="N3" s="183"/>
    </row>
    <row r="4" spans="1:14" x14ac:dyDescent="0.3">
      <c r="A4" s="182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t="s">
        <v>268</v>
      </c>
      <c r="D6" s="15"/>
      <c r="E6" s="15">
        <f>'Annual Sales'!E8</f>
        <v>328500</v>
      </c>
      <c r="F6" s="15">
        <f>'Annual Sales'!F8</f>
        <v>438000</v>
      </c>
      <c r="G6" s="15">
        <f>'Annual Sales'!G8</f>
        <v>510999.99999999994</v>
      </c>
      <c r="H6" s="15">
        <f>'Annual Sales'!H8</f>
        <v>584000</v>
      </c>
      <c r="I6" s="15">
        <f>'Annual Sales'!I8</f>
        <v>584000</v>
      </c>
      <c r="J6" s="15">
        <f>'Annual Sales'!J8</f>
        <v>584000</v>
      </c>
      <c r="K6" s="15">
        <f>'Annual Sales'!K8</f>
        <v>584000</v>
      </c>
      <c r="L6" s="15">
        <f>'Annual Sales'!L8</f>
        <v>584000</v>
      </c>
      <c r="M6" s="15">
        <f>'Annual Sales'!M8</f>
        <v>584000</v>
      </c>
      <c r="N6" s="15">
        <f>'Annual Sales'!N8</f>
        <v>584000</v>
      </c>
    </row>
    <row r="7" spans="1:14" x14ac:dyDescent="0.3">
      <c r="A7" t="s">
        <v>99</v>
      </c>
      <c r="D7" s="15"/>
      <c r="E7" s="15">
        <f>((E6*Assumptions!$B$42)/10^6)+Assumptions!G39-Assumptions!F39</f>
        <v>95.121402924999998</v>
      </c>
      <c r="F7" s="15">
        <f>((F6*Assumptions!$B$42)/10^6)+Assumptions!H39-Assumptions!G39</f>
        <v>113.6952039</v>
      </c>
      <c r="G7" s="15">
        <f>((G6*Assumptions!$B$42)/10^6)+Assumptions!I39-Assumptions!H39</f>
        <v>130.54440455</v>
      </c>
      <c r="H7" s="15">
        <f>((H6*Assumptions!$B$42)/10^6)+Assumptions!J39-Assumptions!I39</f>
        <v>148.7936052</v>
      </c>
      <c r="I7" s="15">
        <f>((I6*Assumptions!$B$42)/10^6)+Assumptions!K39-Assumptions!J39</f>
        <v>145.99360519999999</v>
      </c>
      <c r="J7" s="15">
        <f>((J6*Assumptions!$B$42)/10^6)+Assumptions!L39-Assumptions!K39</f>
        <v>145.99360519999999</v>
      </c>
      <c r="K7" s="15">
        <f>((K6*Assumptions!$B$42)/10^6)+Assumptions!M39-Assumptions!L39</f>
        <v>145.99360519999999</v>
      </c>
      <c r="L7" s="15">
        <f>((L6*Assumptions!$B$42)/10^6)+Assumptions!N39-Assumptions!M39</f>
        <v>145.99360519999999</v>
      </c>
      <c r="M7" s="15">
        <f>((M6*Assumptions!$B$42)/10^6)+Assumptions!O39-Assumptions!N39</f>
        <v>145.99360519999999</v>
      </c>
      <c r="N7" s="15">
        <f>((N6*Assumptions!$B$42)/10^6)+Assumptions!P39-Assumptions!O39</f>
        <v>145.99360519999999</v>
      </c>
    </row>
    <row r="8" spans="1:14" x14ac:dyDescent="0.3">
      <c r="A8" t="s">
        <v>100</v>
      </c>
      <c r="D8" s="15"/>
      <c r="E8" s="15">
        <f>(E6*Assumptions!$B$46)/10^6</f>
        <v>1.3140000000000001</v>
      </c>
      <c r="F8" s="15">
        <f>(F6*Assumptions!$B$46)/10^6</f>
        <v>1.752</v>
      </c>
      <c r="G8" s="15">
        <f>(G6*Assumptions!$B$46)/10^6</f>
        <v>2.0439999999999996</v>
      </c>
      <c r="H8" s="15">
        <f>(H6*Assumptions!$B$46)/10^6</f>
        <v>2.3359999999999999</v>
      </c>
      <c r="I8" s="15">
        <f>(I6*Assumptions!$B$46)/10^6</f>
        <v>2.3359999999999999</v>
      </c>
      <c r="J8" s="15">
        <f>(J6*Assumptions!$B$46)/10^6</f>
        <v>2.3359999999999999</v>
      </c>
      <c r="K8" s="15">
        <f>(K6*Assumptions!$B$46)/10^6</f>
        <v>2.3359999999999999</v>
      </c>
      <c r="L8" s="15">
        <f>(L6*Assumptions!$B$46)/10^6</f>
        <v>2.3359999999999999</v>
      </c>
      <c r="M8" s="15">
        <f>(M6*Assumptions!$B$46)/10^6</f>
        <v>2.3359999999999999</v>
      </c>
      <c r="N8" s="15">
        <f>(N6*Assumptions!$B$46)/10^6</f>
        <v>2.3359999999999999</v>
      </c>
    </row>
    <row r="9" spans="1:14" x14ac:dyDescent="0.3">
      <c r="A9" t="s">
        <v>101</v>
      </c>
      <c r="B9" s="11">
        <f>Assumptions!B52</f>
        <v>7.4999999999999997E-2</v>
      </c>
      <c r="D9" s="15"/>
      <c r="E9" s="15">
        <f>Assumptions!B50+Assumptions!B51</f>
        <v>3.2</v>
      </c>
      <c r="F9" s="15">
        <f>E9*(1+$B$9)</f>
        <v>3.44</v>
      </c>
      <c r="G9" s="15">
        <f t="shared" ref="G9:N9" si="0">F9*(1+$B$9)</f>
        <v>3.698</v>
      </c>
      <c r="H9" s="15">
        <f t="shared" si="0"/>
        <v>3.9753499999999997</v>
      </c>
      <c r="I9" s="15">
        <f t="shared" si="0"/>
        <v>4.2735012499999998</v>
      </c>
      <c r="J9" s="15">
        <f t="shared" si="0"/>
        <v>4.59401384375</v>
      </c>
      <c r="K9" s="15">
        <f t="shared" si="0"/>
        <v>4.9385648820312502</v>
      </c>
      <c r="L9" s="15">
        <f t="shared" si="0"/>
        <v>5.308957248183594</v>
      </c>
      <c r="M9" s="15">
        <f t="shared" si="0"/>
        <v>5.707129041797363</v>
      </c>
      <c r="N9" s="15">
        <f t="shared" si="0"/>
        <v>6.1351637199321649</v>
      </c>
    </row>
    <row r="10" spans="1:14" x14ac:dyDescent="0.3">
      <c r="A10" t="s">
        <v>102</v>
      </c>
      <c r="B10" s="4">
        <v>0.1</v>
      </c>
      <c r="D10" s="15"/>
      <c r="E10" s="15">
        <f>$B$10*E7</f>
        <v>9.5121402924999998</v>
      </c>
      <c r="F10" s="15">
        <f t="shared" ref="F10:N10" si="1">$B$10*F7</f>
        <v>11.36952039</v>
      </c>
      <c r="G10" s="15">
        <f t="shared" si="1"/>
        <v>13.054440455</v>
      </c>
      <c r="H10" s="15">
        <f t="shared" si="1"/>
        <v>14.879360520000001</v>
      </c>
      <c r="I10" s="15">
        <f t="shared" si="1"/>
        <v>14.599360519999999</v>
      </c>
      <c r="J10" s="15">
        <f t="shared" si="1"/>
        <v>14.599360519999999</v>
      </c>
      <c r="K10" s="15">
        <f t="shared" si="1"/>
        <v>14.599360519999999</v>
      </c>
      <c r="L10" s="15">
        <f t="shared" si="1"/>
        <v>14.599360519999999</v>
      </c>
      <c r="M10" s="15">
        <f t="shared" si="1"/>
        <v>14.599360519999999</v>
      </c>
      <c r="N10" s="15">
        <f t="shared" si="1"/>
        <v>14.599360519999999</v>
      </c>
    </row>
    <row r="11" spans="1:14" x14ac:dyDescent="0.3">
      <c r="A11" s="54" t="s">
        <v>111</v>
      </c>
      <c r="D11" s="15"/>
      <c r="E11" s="15">
        <f>(E6*Assumptions!$B$66)/10^6</f>
        <v>0</v>
      </c>
      <c r="F11" s="15">
        <f>(F6*Assumptions!$B$66)/10^6</f>
        <v>0</v>
      </c>
      <c r="G11" s="15">
        <f>(G6*Assumptions!$B$66)/10^6</f>
        <v>0</v>
      </c>
      <c r="H11" s="15">
        <f>(H6*Assumptions!$B$66)/10^6</f>
        <v>0</v>
      </c>
      <c r="I11" s="15">
        <f>(I6*Assumptions!$B$66)/10^6</f>
        <v>0</v>
      </c>
      <c r="J11" s="15">
        <f>(J6*Assumptions!$B$66)/10^6</f>
        <v>0</v>
      </c>
      <c r="K11" s="15">
        <f>(K6*Assumptions!$B$66)/10^6</f>
        <v>0</v>
      </c>
      <c r="L11" s="15">
        <f>(L6*Assumptions!$B$66)/10^6</f>
        <v>0</v>
      </c>
      <c r="M11" s="15">
        <f>(M6*Assumptions!$B$66)/10^6</f>
        <v>0</v>
      </c>
      <c r="N11" s="15">
        <f>(N6*Assumptions!$B$66)/10^6</f>
        <v>0</v>
      </c>
    </row>
    <row r="12" spans="1:14" x14ac:dyDescent="0.3">
      <c r="A12" s="54" t="s">
        <v>105</v>
      </c>
      <c r="D12" s="15"/>
      <c r="E12" s="15">
        <f>(E6*Assumptions!$B$67)/10^6</f>
        <v>1.6425000000000001</v>
      </c>
      <c r="F12" s="15">
        <f>(F6*Assumptions!$B$67)/10^6</f>
        <v>2.19</v>
      </c>
      <c r="G12" s="15">
        <f>(G6*Assumptions!$B$67)/10^6</f>
        <v>2.5549999999999997</v>
      </c>
      <c r="H12" s="15">
        <f>(H6*Assumptions!$B$67)/10^6</f>
        <v>2.92</v>
      </c>
      <c r="I12" s="15">
        <f>(I6*Assumptions!$B$67)/10^6</f>
        <v>2.92</v>
      </c>
      <c r="J12" s="15">
        <f>(J6*Assumptions!$B$67)/10^6</f>
        <v>2.92</v>
      </c>
      <c r="K12" s="15">
        <f>(K6*Assumptions!$B$67)/10^6</f>
        <v>2.92</v>
      </c>
      <c r="L12" s="15">
        <f>(L6*Assumptions!$B$67)/10^6</f>
        <v>2.92</v>
      </c>
      <c r="M12" s="15">
        <f>(M6*Assumptions!$B$67)/10^6</f>
        <v>2.92</v>
      </c>
      <c r="N12" s="15">
        <f>(N6*Assumptions!$B$67)/10^6</f>
        <v>2.92</v>
      </c>
    </row>
    <row r="13" spans="1:14" x14ac:dyDescent="0.3">
      <c r="A13" s="54" t="s">
        <v>106</v>
      </c>
      <c r="D13" s="15"/>
      <c r="E13" s="15">
        <f>(E6*Assumptions!$B$68)/10^6</f>
        <v>0</v>
      </c>
      <c r="F13" s="15">
        <f>(F6*Assumptions!$B$68)/10^6</f>
        <v>0</v>
      </c>
      <c r="G13" s="15">
        <f>(G6*Assumptions!$B$68)/10^6</f>
        <v>0</v>
      </c>
      <c r="H13" s="15">
        <f>(H6*Assumptions!$B$68)/10^6</f>
        <v>0</v>
      </c>
      <c r="I13" s="15">
        <f>(I6*Assumptions!$B$68)/10^6</f>
        <v>0</v>
      </c>
      <c r="J13" s="15">
        <f>(J6*Assumptions!$B$68)/10^6</f>
        <v>0</v>
      </c>
      <c r="K13" s="15">
        <f>(K6*Assumptions!$B$68)/10^6</f>
        <v>0</v>
      </c>
      <c r="L13" s="15">
        <f>(L6*Assumptions!$B$68)/10^6</f>
        <v>0</v>
      </c>
      <c r="M13" s="15">
        <f>(M6*Assumptions!$B$68)/10^6</f>
        <v>0</v>
      </c>
      <c r="N13" s="15">
        <f>(N6*Assumptions!$B$68)/10^6</f>
        <v>0</v>
      </c>
    </row>
    <row r="14" spans="1:14" x14ac:dyDescent="0.3">
      <c r="A14" s="54" t="s">
        <v>271</v>
      </c>
      <c r="B14" s="4">
        <v>0.02</v>
      </c>
      <c r="D14" s="15"/>
      <c r="E14" s="15">
        <f>$B$14*'Annual Sales'!E9</f>
        <v>3.2850000000000001</v>
      </c>
      <c r="F14" s="15">
        <f>$B$14*'Annual Sales'!F9</f>
        <v>4.38</v>
      </c>
      <c r="G14" s="15">
        <f>$B$14*'Annual Sales'!G9</f>
        <v>5.1099999999999994</v>
      </c>
      <c r="H14" s="15">
        <f>$B$14*'Annual Sales'!H9</f>
        <v>5.84</v>
      </c>
      <c r="I14" s="15">
        <f>$B$14*'Annual Sales'!I9</f>
        <v>5.84</v>
      </c>
      <c r="J14" s="15">
        <f>$B$14*'Annual Sales'!J9</f>
        <v>5.84</v>
      </c>
      <c r="K14" s="15">
        <f>$B$14*'Annual Sales'!K9</f>
        <v>5.84</v>
      </c>
      <c r="L14" s="15">
        <f>$B$14*'Annual Sales'!L9</f>
        <v>5.84</v>
      </c>
      <c r="M14" s="15">
        <f>$B$14*'Annual Sales'!M9</f>
        <v>5.84</v>
      </c>
      <c r="N14" s="15">
        <f>$B$14*'Annual Sales'!N9</f>
        <v>5.84</v>
      </c>
    </row>
    <row r="15" spans="1:14" x14ac:dyDescent="0.3">
      <c r="A15" t="s">
        <v>113</v>
      </c>
      <c r="D15" s="15"/>
      <c r="E15" s="15">
        <f>IF(E4&gt;Assumptions!$B$74,0,'Annual Sales'!E9*Assumptions!$B$73)</f>
        <v>3.2850000000000001</v>
      </c>
      <c r="F15" s="15">
        <f>IF(F4&gt;Assumptions!$B$74,0,'Annual Sales'!F9*Assumptions!$B$73)</f>
        <v>4.38</v>
      </c>
      <c r="G15" s="15">
        <f>IF(G4&gt;Assumptions!$B$74,0,'Annual Sales'!G9*Assumptions!$B$73)</f>
        <v>5.1099999999999994</v>
      </c>
      <c r="H15" s="15">
        <f>IF(H4&gt;Assumptions!$B$74,0,'Annual Sales'!H9*Assumptions!$B$73)</f>
        <v>5.84</v>
      </c>
      <c r="I15" s="15">
        <f>IF(I4&gt;Assumptions!$B$74,0,'Annual Sales'!I9*Assumptions!$B$73)</f>
        <v>5.84</v>
      </c>
      <c r="J15" s="15">
        <f>IF(J4&gt;Assumptions!$B$74,0,'Annual Sales'!J9*Assumptions!$B$73)</f>
        <v>0</v>
      </c>
      <c r="K15" s="15">
        <f>IF(K4&gt;Assumptions!$B$74,0,'Annual Sales'!K9*Assumptions!$B$73)</f>
        <v>0</v>
      </c>
      <c r="L15" s="15">
        <f>IF(L4&gt;Assumptions!$B$74,0,'Annual Sales'!L9*Assumptions!$B$73)</f>
        <v>0</v>
      </c>
      <c r="M15" s="15">
        <f>IF(M4&gt;Assumptions!$B$74,0,'Annual Sales'!M9*Assumptions!$B$73)</f>
        <v>0</v>
      </c>
      <c r="N15" s="15">
        <f>IF(N4&gt;Assumptions!$B$74,0,'Annual Sales'!N9*Assumptions!$B$73)</f>
        <v>0</v>
      </c>
    </row>
    <row r="16" spans="1:14" x14ac:dyDescent="0.3">
      <c r="A16" t="s">
        <v>114</v>
      </c>
      <c r="B16" s="4">
        <v>0.1</v>
      </c>
      <c r="D16" s="15"/>
      <c r="E16" s="15">
        <f>Assumptions!G31</f>
        <v>1.8</v>
      </c>
      <c r="F16" s="15">
        <f>E16*(1+$B$16)</f>
        <v>1.9800000000000002</v>
      </c>
      <c r="G16" s="15">
        <f t="shared" ref="G16:N16" si="2">F16*(1+$B$16)</f>
        <v>2.1780000000000004</v>
      </c>
      <c r="H16" s="15">
        <f t="shared" si="2"/>
        <v>2.3958000000000008</v>
      </c>
      <c r="I16" s="15">
        <f t="shared" si="2"/>
        <v>2.6353800000000009</v>
      </c>
      <c r="J16" s="15">
        <f t="shared" si="2"/>
        <v>2.8989180000000014</v>
      </c>
      <c r="K16" s="15">
        <f t="shared" si="2"/>
        <v>3.1888098000000018</v>
      </c>
      <c r="L16" s="15">
        <f t="shared" si="2"/>
        <v>3.5076907800000021</v>
      </c>
      <c r="M16" s="15">
        <f t="shared" si="2"/>
        <v>3.8584598580000025</v>
      </c>
      <c r="N16" s="15">
        <f t="shared" si="2"/>
        <v>4.244305843800003</v>
      </c>
    </row>
    <row r="17" spans="1:14" x14ac:dyDescent="0.3">
      <c r="A17" s="55" t="s">
        <v>117</v>
      </c>
      <c r="D17" s="15"/>
      <c r="E17" s="15">
        <f>IF((Assumptions!$B$9-D17)&gt;0,MIN(Assumptions!$B$70,(Assumptions!$B$9-D17)),0)</f>
        <v>0.4</v>
      </c>
      <c r="F17" s="15">
        <f>IF((Assumptions!$B$9-E17)&gt;0,MIN(Assumptions!$B$70,(Assumptions!$B$9-E17)),0)</f>
        <v>0.4</v>
      </c>
      <c r="G17" s="15">
        <f>IF((Assumptions!$B$9-F17)&gt;0,MIN(Assumptions!$B$70,(Assumptions!$B$9-F17)),0)</f>
        <v>0.4</v>
      </c>
      <c r="H17" s="15">
        <f>IF((Assumptions!$B$9-G17)&gt;0,MIN(Assumptions!$B$70,(Assumptions!$B$9-G17)),0)</f>
        <v>0.4</v>
      </c>
      <c r="I17" s="15">
        <f>IF((Assumptions!$B$9-H17)&gt;0,MIN(Assumptions!$B$70,(Assumptions!$B$9-H17)),0)</f>
        <v>0.4</v>
      </c>
      <c r="J17" s="15">
        <f>IF((Assumptions!$B$9-I17)&gt;0,MIN(Assumptions!$B$70,(Assumptions!$B$9-I17)),0)</f>
        <v>0.4</v>
      </c>
      <c r="K17" s="15">
        <f>IF((Assumptions!$B$9-J17)&gt;0,MIN(Assumptions!$B$70,(Assumptions!$B$9-J17)),0)</f>
        <v>0.4</v>
      </c>
      <c r="L17" s="15">
        <f>IF((Assumptions!$B$9-K17)&gt;0,MIN(Assumptions!$B$70,(Assumptions!$B$9-K17)),0)</f>
        <v>0.4</v>
      </c>
      <c r="M17" s="15">
        <f>IF((Assumptions!$B$9-L17)&gt;0,MIN(Assumptions!$B$70,(Assumptions!$B$9-L17)),0)</f>
        <v>0.4</v>
      </c>
      <c r="N17" s="15">
        <f>IF((Assumptions!$B$9-M17)&gt;0,MIN(Assumptions!$B$70,(Assumptions!$B$9-M17)),0)</f>
        <v>0.4</v>
      </c>
    </row>
    <row r="18" spans="1:14" x14ac:dyDescent="0.3">
      <c r="A18" s="5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3">
      <c r="A19" s="56" t="s">
        <v>82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3">
      <c r="A20" t="s">
        <v>16</v>
      </c>
      <c r="D20" s="15"/>
      <c r="E20" s="57">
        <f>D22</f>
        <v>132</v>
      </c>
      <c r="F20" s="57">
        <f t="shared" ref="F20:G20" si="3">E22</f>
        <v>132</v>
      </c>
      <c r="G20" s="57">
        <f t="shared" si="3"/>
        <v>132</v>
      </c>
      <c r="H20" s="57">
        <f t="shared" ref="H20:N20" si="4">G22</f>
        <v>115.5</v>
      </c>
      <c r="I20" s="57">
        <f t="shared" si="4"/>
        <v>99</v>
      </c>
      <c r="J20" s="57">
        <f t="shared" si="4"/>
        <v>82.5</v>
      </c>
      <c r="K20" s="57">
        <f t="shared" si="4"/>
        <v>66</v>
      </c>
      <c r="L20" s="57">
        <f t="shared" si="4"/>
        <v>49.5</v>
      </c>
      <c r="M20" s="57">
        <f t="shared" si="4"/>
        <v>33</v>
      </c>
      <c r="N20" s="57">
        <f t="shared" si="4"/>
        <v>16.5</v>
      </c>
    </row>
    <row r="21" spans="1:14" x14ac:dyDescent="0.3">
      <c r="A21" s="39" t="s">
        <v>84</v>
      </c>
      <c r="D21" s="15"/>
      <c r="E21" s="57">
        <f>IF(E4&gt;Assumptions!$B$56,Assumptions!$B$20/Assumptions!$B$57*Assumptions!$B$58,0)</f>
        <v>0</v>
      </c>
      <c r="F21" s="57">
        <f>IF(F4&gt;Assumptions!$B$56,Assumptions!$B$20/Assumptions!$B$57*Assumptions!$B$58,0)</f>
        <v>0</v>
      </c>
      <c r="G21" s="57">
        <f>IF(G4&gt;Assumptions!$B$56,Assumptions!$B$20/Assumptions!$B$57*Assumptions!$B$58,0)</f>
        <v>16.5</v>
      </c>
      <c r="H21" s="57">
        <f>IF(H4&gt;Assumptions!$B$56,Assumptions!$B$20/Assumptions!$B$57*Assumptions!$B$58,0)</f>
        <v>16.5</v>
      </c>
      <c r="I21" s="57">
        <f>IF(I4&gt;Assumptions!$B$56,Assumptions!$B$20/Assumptions!$B$57*Assumptions!$B$58,0)</f>
        <v>16.5</v>
      </c>
      <c r="J21" s="57">
        <f>IF(J4&gt;Assumptions!$B$56,Assumptions!$B$20/Assumptions!$B$57*Assumptions!$B$58,0)</f>
        <v>16.5</v>
      </c>
      <c r="K21" s="57">
        <f>IF(K4&gt;Assumptions!$B$56,Assumptions!$B$20/Assumptions!$B$57*Assumptions!$B$58,0)</f>
        <v>16.5</v>
      </c>
      <c r="L21" s="57">
        <f>IF(L4&gt;Assumptions!$B$56,Assumptions!$B$20/Assumptions!$B$57*Assumptions!$B$58,0)</f>
        <v>16.5</v>
      </c>
      <c r="M21" s="57">
        <f>IF(M4&gt;Assumptions!$B$56,Assumptions!$B$20/Assumptions!$B$57*Assumptions!$B$58,0)</f>
        <v>16.5</v>
      </c>
      <c r="N21" s="57">
        <f>IF(N4&gt;Assumptions!$B$56,Assumptions!$B$20/Assumptions!$B$57*Assumptions!$B$58,0)</f>
        <v>16.5</v>
      </c>
    </row>
    <row r="22" spans="1:14" x14ac:dyDescent="0.3">
      <c r="A22" s="3" t="s">
        <v>17</v>
      </c>
      <c r="B22" s="3"/>
      <c r="C22" s="3"/>
      <c r="D22" s="61">
        <f>Assumptions!B20</f>
        <v>132</v>
      </c>
      <c r="E22" s="67">
        <f>E20-E21</f>
        <v>132</v>
      </c>
      <c r="F22" s="67">
        <f t="shared" ref="F22:N22" si="5">F20-F21</f>
        <v>132</v>
      </c>
      <c r="G22" s="67">
        <f t="shared" si="5"/>
        <v>115.5</v>
      </c>
      <c r="H22" s="67">
        <f t="shared" si="5"/>
        <v>99</v>
      </c>
      <c r="I22" s="67">
        <f t="shared" si="5"/>
        <v>82.5</v>
      </c>
      <c r="J22" s="67">
        <f t="shared" si="5"/>
        <v>66</v>
      </c>
      <c r="K22" s="67">
        <f t="shared" si="5"/>
        <v>49.5</v>
      </c>
      <c r="L22" s="67">
        <f t="shared" si="5"/>
        <v>33</v>
      </c>
      <c r="M22" s="67">
        <f t="shared" si="5"/>
        <v>16.5</v>
      </c>
      <c r="N22" s="67">
        <f t="shared" si="5"/>
        <v>0</v>
      </c>
    </row>
    <row r="23" spans="1:14" x14ac:dyDescent="0.3">
      <c r="A23" t="s">
        <v>18</v>
      </c>
      <c r="D23" s="15"/>
      <c r="E23" s="15">
        <f>AVERAGE(E22,E20)*Assumptions!$F$55</f>
        <v>17.16</v>
      </c>
      <c r="F23" s="15">
        <f>AVERAGE(F22,F20)*Assumptions!$F$55</f>
        <v>17.16</v>
      </c>
      <c r="G23" s="15">
        <f>AVERAGE(G22,G20)*Assumptions!$F$55</f>
        <v>16.087500000000002</v>
      </c>
      <c r="H23" s="15">
        <f>AVERAGE(H22,H20)*Assumptions!$F$55</f>
        <v>13.942500000000001</v>
      </c>
      <c r="I23" s="15">
        <f>AVERAGE(I22,I20)*Assumptions!$F$55</f>
        <v>11.797500000000001</v>
      </c>
      <c r="J23" s="15">
        <f>AVERAGE(J22,J20)*Assumptions!$F$55</f>
        <v>9.6524999999999999</v>
      </c>
      <c r="K23" s="15">
        <f>AVERAGE(K22,K20)*Assumptions!$F$55</f>
        <v>7.5075000000000003</v>
      </c>
      <c r="L23" s="15">
        <f>AVERAGE(L22,L20)*Assumptions!$F$55</f>
        <v>5.3624999999999998</v>
      </c>
      <c r="M23" s="15">
        <f>AVERAGE(M22,M20)*Assumptions!$F$55</f>
        <v>3.2175000000000002</v>
      </c>
      <c r="N23" s="15">
        <f>AVERAGE(N22,N20)*Assumptions!$F$55</f>
        <v>1.0725</v>
      </c>
    </row>
    <row r="24" spans="1:14" x14ac:dyDescent="0.3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3">
      <c r="A25" s="23" t="s">
        <v>118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3">
      <c r="A26" t="s">
        <v>119</v>
      </c>
      <c r="D26" s="15"/>
      <c r="E26" s="15">
        <f>Assumptions!G41</f>
        <v>17.3</v>
      </c>
      <c r="F26" s="15">
        <f>Assumptions!H41</f>
        <v>22.9</v>
      </c>
      <c r="G26" s="15">
        <f>Assumptions!I41</f>
        <v>26.7</v>
      </c>
      <c r="H26" s="15">
        <f>Assumptions!J41</f>
        <v>30.5</v>
      </c>
      <c r="I26" s="15">
        <f>Assumptions!K41</f>
        <v>30.5</v>
      </c>
      <c r="J26" s="15">
        <f>Assumptions!L41</f>
        <v>30.5</v>
      </c>
      <c r="K26" s="15">
        <f>Assumptions!M41</f>
        <v>30.5</v>
      </c>
      <c r="L26" s="15">
        <f>Assumptions!N41</f>
        <v>30.5</v>
      </c>
      <c r="M26" s="15">
        <f>Assumptions!O41</f>
        <v>30.5</v>
      </c>
      <c r="N26" s="15">
        <f>Assumptions!P41</f>
        <v>30.5</v>
      </c>
    </row>
    <row r="27" spans="1:14" x14ac:dyDescent="0.3">
      <c r="A27" t="s">
        <v>120</v>
      </c>
      <c r="D27" s="15"/>
      <c r="E27" s="15">
        <f>E26*Assumptions!$F$56</f>
        <v>2.0760000000000001</v>
      </c>
      <c r="F27" s="15">
        <f>F26*Assumptions!$F$56</f>
        <v>2.7479999999999998</v>
      </c>
      <c r="G27" s="15">
        <f>G26*Assumptions!$F$56</f>
        <v>3.2039999999999997</v>
      </c>
      <c r="H27" s="15">
        <f>H26*Assumptions!$F$56</f>
        <v>3.6599999999999997</v>
      </c>
      <c r="I27" s="15">
        <f>I26*Assumptions!$F$56</f>
        <v>3.6599999999999997</v>
      </c>
      <c r="J27" s="15">
        <f>J26*Assumptions!$F$56</f>
        <v>3.6599999999999997</v>
      </c>
      <c r="K27" s="15">
        <f>K26*Assumptions!$F$56</f>
        <v>3.6599999999999997</v>
      </c>
      <c r="L27" s="15">
        <f>L26*Assumptions!$F$56</f>
        <v>3.6599999999999997</v>
      </c>
      <c r="M27" s="15">
        <f>M26*Assumptions!$F$56</f>
        <v>3.6599999999999997</v>
      </c>
      <c r="N27" s="15">
        <f>N26*Assumptions!$F$56</f>
        <v>3.6599999999999997</v>
      </c>
    </row>
    <row r="28" spans="1:14" x14ac:dyDescent="0.3"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3">
      <c r="A29" s="9" t="s">
        <v>121</v>
      </c>
      <c r="B29" s="9"/>
      <c r="C29" s="9"/>
      <c r="D29" s="58"/>
      <c r="E29" s="58">
        <f>E23+E27</f>
        <v>19.236000000000001</v>
      </c>
      <c r="F29" s="58">
        <f t="shared" ref="F29:N29" si="6">F23+F27</f>
        <v>19.908000000000001</v>
      </c>
      <c r="G29" s="58">
        <f t="shared" si="6"/>
        <v>19.291500000000003</v>
      </c>
      <c r="H29" s="58">
        <f t="shared" si="6"/>
        <v>17.602499999999999</v>
      </c>
      <c r="I29" s="58">
        <f t="shared" si="6"/>
        <v>15.457500000000001</v>
      </c>
      <c r="J29" s="58">
        <f t="shared" si="6"/>
        <v>13.3125</v>
      </c>
      <c r="K29" s="58">
        <f t="shared" si="6"/>
        <v>11.1675</v>
      </c>
      <c r="L29" s="58">
        <f t="shared" si="6"/>
        <v>9.0224999999999991</v>
      </c>
      <c r="M29" s="58">
        <f t="shared" si="6"/>
        <v>6.8774999999999995</v>
      </c>
      <c r="N29" s="58">
        <f t="shared" si="6"/>
        <v>4.7324999999999999</v>
      </c>
    </row>
    <row r="30" spans="1:14" x14ac:dyDescent="0.3"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3">
      <c r="A31" s="1" t="s">
        <v>122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3">
      <c r="A32" s="16" t="s">
        <v>38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x14ac:dyDescent="0.3">
      <c r="A33" t="s">
        <v>123</v>
      </c>
      <c r="D33" s="15"/>
      <c r="E33" s="15">
        <f>D35</f>
        <v>10.9</v>
      </c>
      <c r="F33" s="15">
        <f t="shared" ref="F33:N33" si="7">E35</f>
        <v>10.9</v>
      </c>
      <c r="G33" s="15">
        <f t="shared" si="7"/>
        <v>10.9</v>
      </c>
      <c r="H33" s="15">
        <f t="shared" si="7"/>
        <v>10.9</v>
      </c>
      <c r="I33" s="15">
        <f t="shared" si="7"/>
        <v>10.9</v>
      </c>
      <c r="J33" s="15">
        <f t="shared" si="7"/>
        <v>10.9</v>
      </c>
      <c r="K33" s="15">
        <f t="shared" si="7"/>
        <v>10.9</v>
      </c>
      <c r="L33" s="15">
        <f t="shared" si="7"/>
        <v>10.9</v>
      </c>
      <c r="M33" s="15">
        <f t="shared" si="7"/>
        <v>10.9</v>
      </c>
      <c r="N33" s="15">
        <f t="shared" si="7"/>
        <v>10.9</v>
      </c>
    </row>
    <row r="34" spans="1:14" x14ac:dyDescent="0.3">
      <c r="A34" t="s">
        <v>124</v>
      </c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</row>
    <row r="35" spans="1:14" x14ac:dyDescent="0.3">
      <c r="A35" s="3" t="s">
        <v>125</v>
      </c>
      <c r="B35" s="3"/>
      <c r="C35" s="3"/>
      <c r="D35" s="61">
        <f>Assumptions!B7</f>
        <v>10.9</v>
      </c>
      <c r="E35" s="61">
        <f>SUM(E33:E34)</f>
        <v>10.9</v>
      </c>
      <c r="F35" s="61">
        <f t="shared" ref="F35:N35" si="8">SUM(F33:F34)</f>
        <v>10.9</v>
      </c>
      <c r="G35" s="61">
        <f t="shared" si="8"/>
        <v>10.9</v>
      </c>
      <c r="H35" s="61">
        <f t="shared" si="8"/>
        <v>10.9</v>
      </c>
      <c r="I35" s="61">
        <f t="shared" si="8"/>
        <v>10.9</v>
      </c>
      <c r="J35" s="61">
        <f t="shared" si="8"/>
        <v>10.9</v>
      </c>
      <c r="K35" s="61">
        <f t="shared" si="8"/>
        <v>10.9</v>
      </c>
      <c r="L35" s="61">
        <f t="shared" si="8"/>
        <v>10.9</v>
      </c>
      <c r="M35" s="61">
        <f t="shared" si="8"/>
        <v>10.9</v>
      </c>
      <c r="N35" s="61">
        <f t="shared" si="8"/>
        <v>10.9</v>
      </c>
    </row>
    <row r="36" spans="1:14" x14ac:dyDescent="0.3">
      <c r="A36" t="s">
        <v>126</v>
      </c>
      <c r="D36" s="15"/>
      <c r="E36" s="88">
        <f>IF(Assumptions!$B$28&gt;1,IF(Assumptions!$B$28&gt;2,Assumptions!$H$61,Assumptions!$G$61),Assumptions!$F$61)</f>
        <v>3.3399999999999999E-2</v>
      </c>
      <c r="F36" s="88">
        <f>IF(Assumptions!$B$28&gt;1,IF(Assumptions!$B$28&gt;2,Assumptions!$H$61,Assumptions!$G$61),Assumptions!$F$61)</f>
        <v>3.3399999999999999E-2</v>
      </c>
      <c r="G36" s="88">
        <f>IF(Assumptions!$B$28&gt;1,IF(Assumptions!$B$28&gt;2,Assumptions!$H$61,Assumptions!$G$61),Assumptions!$F$61)</f>
        <v>3.3399999999999999E-2</v>
      </c>
      <c r="H36" s="88">
        <f>IF(Assumptions!$B$28&gt;1,IF(Assumptions!$B$28&gt;2,Assumptions!$H$61,Assumptions!$G$61),Assumptions!$F$61)</f>
        <v>3.3399999999999999E-2</v>
      </c>
      <c r="I36" s="88">
        <f>IF(Assumptions!$B$28&gt;1,IF(Assumptions!$B$28&gt;2,Assumptions!$H$61,Assumptions!$G$61),Assumptions!$F$61)</f>
        <v>3.3399999999999999E-2</v>
      </c>
      <c r="J36" s="88">
        <f>IF(Assumptions!$B$28&gt;1,IF(Assumptions!$B$28&gt;2,Assumptions!$H$61,Assumptions!$G$61),Assumptions!$F$61)</f>
        <v>3.3399999999999999E-2</v>
      </c>
      <c r="K36" s="88">
        <f>IF(Assumptions!$B$28&gt;1,IF(Assumptions!$B$28&gt;2,Assumptions!$H$61,Assumptions!$G$61),Assumptions!$F$61)</f>
        <v>3.3399999999999999E-2</v>
      </c>
      <c r="L36" s="88">
        <f>IF(Assumptions!$B$28&gt;1,IF(Assumptions!$B$28&gt;2,Assumptions!$H$61,Assumptions!$G$61),Assumptions!$F$61)</f>
        <v>3.3399999999999999E-2</v>
      </c>
      <c r="M36" s="88">
        <f>IF(Assumptions!$B$28&gt;1,IF(Assumptions!$B$28&gt;2,Assumptions!$H$61,Assumptions!$G$61),Assumptions!$F$61)</f>
        <v>3.3399999999999999E-2</v>
      </c>
      <c r="N36" s="88">
        <f>IF(Assumptions!$B$28&gt;1,IF(Assumptions!$B$28&gt;2,Assumptions!$H$61,Assumptions!$G$61),Assumptions!$F$61)</f>
        <v>3.3399999999999999E-2</v>
      </c>
    </row>
    <row r="37" spans="1:14" x14ac:dyDescent="0.3">
      <c r="A37" t="s">
        <v>19</v>
      </c>
      <c r="D37" s="15"/>
      <c r="E37" s="15">
        <f>E35*E36</f>
        <v>0.36405999999999999</v>
      </c>
      <c r="F37" s="15">
        <f t="shared" ref="F37:N37" si="9">F35*F36</f>
        <v>0.36405999999999999</v>
      </c>
      <c r="G37" s="15">
        <f t="shared" si="9"/>
        <v>0.36405999999999999</v>
      </c>
      <c r="H37" s="15">
        <f t="shared" si="9"/>
        <v>0.36405999999999999</v>
      </c>
      <c r="I37" s="15">
        <f t="shared" si="9"/>
        <v>0.36405999999999999</v>
      </c>
      <c r="J37" s="15">
        <f t="shared" si="9"/>
        <v>0.36405999999999999</v>
      </c>
      <c r="K37" s="15">
        <f t="shared" si="9"/>
        <v>0.36405999999999999</v>
      </c>
      <c r="L37" s="15">
        <f t="shared" si="9"/>
        <v>0.36405999999999999</v>
      </c>
      <c r="M37" s="15">
        <f t="shared" si="9"/>
        <v>0.36405999999999999</v>
      </c>
      <c r="N37" s="15">
        <f t="shared" si="9"/>
        <v>0.36405999999999999</v>
      </c>
    </row>
    <row r="38" spans="1:14" x14ac:dyDescent="0.3"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3">
      <c r="A39" s="16" t="s">
        <v>39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x14ac:dyDescent="0.3">
      <c r="A40" t="s">
        <v>123</v>
      </c>
      <c r="D40" s="15"/>
      <c r="E40" s="15">
        <f>D42</f>
        <v>154.80000000000001</v>
      </c>
      <c r="F40" s="15">
        <f t="shared" ref="F40:N40" si="10">E42</f>
        <v>154.80000000000001</v>
      </c>
      <c r="G40" s="15">
        <f t="shared" si="10"/>
        <v>154.80000000000001</v>
      </c>
      <c r="H40" s="15">
        <f t="shared" si="10"/>
        <v>157.30000000000001</v>
      </c>
      <c r="I40" s="15">
        <f t="shared" si="10"/>
        <v>159.80000000000001</v>
      </c>
      <c r="J40" s="15">
        <f t="shared" si="10"/>
        <v>162.30000000000001</v>
      </c>
      <c r="K40" s="15">
        <f t="shared" si="10"/>
        <v>164.8</v>
      </c>
      <c r="L40" s="15">
        <f t="shared" si="10"/>
        <v>169.8</v>
      </c>
      <c r="M40" s="15">
        <f t="shared" si="10"/>
        <v>174.8</v>
      </c>
      <c r="N40" s="15">
        <f t="shared" si="10"/>
        <v>179.8</v>
      </c>
    </row>
    <row r="41" spans="1:14" x14ac:dyDescent="0.3">
      <c r="A41" t="s">
        <v>124</v>
      </c>
      <c r="D41" s="15"/>
      <c r="E41" s="15">
        <f>Assumptions!G35</f>
        <v>0</v>
      </c>
      <c r="F41" s="15">
        <f>Assumptions!H35</f>
        <v>0</v>
      </c>
      <c r="G41" s="15">
        <f>Assumptions!I35</f>
        <v>2.5</v>
      </c>
      <c r="H41" s="15">
        <f>Assumptions!J35</f>
        <v>2.5</v>
      </c>
      <c r="I41" s="15">
        <f>Assumptions!K35</f>
        <v>2.5</v>
      </c>
      <c r="J41" s="15">
        <f>Assumptions!L35</f>
        <v>2.5</v>
      </c>
      <c r="K41" s="15">
        <f>Assumptions!M35</f>
        <v>5</v>
      </c>
      <c r="L41" s="15">
        <f>Assumptions!N35</f>
        <v>5</v>
      </c>
      <c r="M41" s="15">
        <f>Assumptions!O35</f>
        <v>5</v>
      </c>
      <c r="N41" s="15">
        <f>Assumptions!P35</f>
        <v>5</v>
      </c>
    </row>
    <row r="42" spans="1:14" x14ac:dyDescent="0.3">
      <c r="A42" s="3" t="s">
        <v>125</v>
      </c>
      <c r="B42" s="3"/>
      <c r="C42" s="3"/>
      <c r="D42" s="61">
        <f>Assumptions!B8</f>
        <v>154.80000000000001</v>
      </c>
      <c r="E42" s="61">
        <f>SUM(E40:E41)</f>
        <v>154.80000000000001</v>
      </c>
      <c r="F42" s="61">
        <f t="shared" ref="F42" si="11">SUM(F40:F41)</f>
        <v>154.80000000000001</v>
      </c>
      <c r="G42" s="61">
        <f t="shared" ref="G42" si="12">SUM(G40:G41)</f>
        <v>157.30000000000001</v>
      </c>
      <c r="H42" s="61">
        <f t="shared" ref="H42" si="13">SUM(H40:H41)</f>
        <v>159.80000000000001</v>
      </c>
      <c r="I42" s="61">
        <f t="shared" ref="I42" si="14">SUM(I40:I41)</f>
        <v>162.30000000000001</v>
      </c>
      <c r="J42" s="61">
        <f t="shared" ref="J42" si="15">SUM(J40:J41)</f>
        <v>164.8</v>
      </c>
      <c r="K42" s="61">
        <f t="shared" ref="K42" si="16">SUM(K40:K41)</f>
        <v>169.8</v>
      </c>
      <c r="L42" s="61">
        <f t="shared" ref="L42" si="17">SUM(L40:L41)</f>
        <v>174.8</v>
      </c>
      <c r="M42" s="61">
        <f t="shared" ref="M42" si="18">SUM(M40:M41)</f>
        <v>179.8</v>
      </c>
      <c r="N42" s="61">
        <f t="shared" ref="N42" si="19">SUM(N40:N41)</f>
        <v>184.8</v>
      </c>
    </row>
    <row r="43" spans="1:14" x14ac:dyDescent="0.3">
      <c r="A43" t="s">
        <v>126</v>
      </c>
      <c r="D43" s="15"/>
      <c r="E43" s="88">
        <f>IF(Assumptions!$B$28&gt;1,IF(Assumptions!$B$28&gt;2,Assumptions!$H$62,Assumptions!$G$62),Assumptions!$F$62)</f>
        <v>8.09E-2</v>
      </c>
      <c r="F43" s="88">
        <f>IF(Assumptions!$B$28&gt;1,IF(Assumptions!$B$28&gt;2,Assumptions!$H$62,Assumptions!$G$62),Assumptions!$F$62)</f>
        <v>8.09E-2</v>
      </c>
      <c r="G43" s="88">
        <f>IF(Assumptions!$B$28&gt;1,IF(Assumptions!$B$28&gt;2,Assumptions!$H$62,Assumptions!$G$62),Assumptions!$F$62)</f>
        <v>8.09E-2</v>
      </c>
      <c r="H43" s="88">
        <f>IF(Assumptions!$B$28&gt;1,IF(Assumptions!$B$28&gt;2,Assumptions!$H$62,Assumptions!$G$62),Assumptions!$F$62)</f>
        <v>8.09E-2</v>
      </c>
      <c r="I43" s="88">
        <f>IF(Assumptions!$B$28&gt;1,IF(Assumptions!$B$28&gt;2,Assumptions!$H$62,Assumptions!$G$62),Assumptions!$F$62)</f>
        <v>8.09E-2</v>
      </c>
      <c r="J43" s="88">
        <f>IF(Assumptions!$B$28&gt;1,IF(Assumptions!$B$28&gt;2,Assumptions!$H$62,Assumptions!$G$62),Assumptions!$F$62)</f>
        <v>8.09E-2</v>
      </c>
      <c r="K43" s="88">
        <f>IF(Assumptions!$B$28&gt;1,IF(Assumptions!$B$28&gt;2,Assumptions!$H$62,Assumptions!$G$62),Assumptions!$F$62)</f>
        <v>8.09E-2</v>
      </c>
      <c r="L43" s="88">
        <f>IF(Assumptions!$B$28&gt;1,IF(Assumptions!$B$28&gt;2,Assumptions!$H$62,Assumptions!$G$62),Assumptions!$F$62)</f>
        <v>8.09E-2</v>
      </c>
      <c r="M43" s="88">
        <f>IF(Assumptions!$B$28&gt;1,IF(Assumptions!$B$28&gt;2,Assumptions!$H$62,Assumptions!$G$62),Assumptions!$F$62)</f>
        <v>8.09E-2</v>
      </c>
      <c r="N43" s="88">
        <f>IF(Assumptions!$B$28&gt;1,IF(Assumptions!$B$28&gt;2,Assumptions!$H$62,Assumptions!$G$62),Assumptions!$F$62)</f>
        <v>8.09E-2</v>
      </c>
    </row>
    <row r="44" spans="1:14" s="156" customFormat="1" x14ac:dyDescent="0.3">
      <c r="A44" s="156" t="s">
        <v>19</v>
      </c>
      <c r="D44" s="157"/>
      <c r="E44" s="157">
        <f>E42*E43</f>
        <v>12.52332</v>
      </c>
      <c r="F44" s="157">
        <f>F42*Assumptions!$G$62</f>
        <v>12.52332</v>
      </c>
      <c r="G44" s="157">
        <f>G42*Assumptions!$G$62</f>
        <v>12.725570000000001</v>
      </c>
      <c r="H44" s="157">
        <f>H42*Assumptions!$G$62</f>
        <v>12.927820000000001</v>
      </c>
      <c r="I44" s="157">
        <f>I42*Assumptions!$G$62</f>
        <v>13.130070000000002</v>
      </c>
      <c r="J44" s="157">
        <f>J42*Assumptions!$G$62</f>
        <v>13.332320000000001</v>
      </c>
      <c r="K44" s="157">
        <f>K42*Assumptions!$G$62</f>
        <v>13.736820000000002</v>
      </c>
      <c r="L44" s="157">
        <f>L42*Assumptions!$G$62</f>
        <v>14.14132</v>
      </c>
      <c r="M44" s="157">
        <f>M42*Assumptions!$G$62</f>
        <v>14.545820000000001</v>
      </c>
      <c r="N44" s="157">
        <f>N42*Assumptions!$G$62</f>
        <v>14.950320000000001</v>
      </c>
    </row>
    <row r="45" spans="1:14" x14ac:dyDescent="0.3"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3">
      <c r="A46" s="9" t="s">
        <v>131</v>
      </c>
      <c r="B46" s="9"/>
      <c r="C46" s="9"/>
      <c r="D46" s="58"/>
      <c r="E46" s="58">
        <f>E37+E44</f>
        <v>12.88738</v>
      </c>
      <c r="F46" s="58">
        <f t="shared" ref="F46:N46" si="20">F37+F44</f>
        <v>12.88738</v>
      </c>
      <c r="G46" s="58">
        <f t="shared" si="20"/>
        <v>13.089630000000001</v>
      </c>
      <c r="H46" s="58">
        <f t="shared" si="20"/>
        <v>13.291880000000001</v>
      </c>
      <c r="I46" s="58">
        <f t="shared" si="20"/>
        <v>13.494130000000002</v>
      </c>
      <c r="J46" s="58">
        <f t="shared" si="20"/>
        <v>13.696380000000001</v>
      </c>
      <c r="K46" s="58">
        <f t="shared" si="20"/>
        <v>14.100880000000002</v>
      </c>
      <c r="L46" s="58">
        <f t="shared" si="20"/>
        <v>14.505380000000001</v>
      </c>
      <c r="M46" s="58">
        <f t="shared" si="20"/>
        <v>14.909880000000001</v>
      </c>
      <c r="N46" s="58">
        <f t="shared" si="20"/>
        <v>15.314380000000002</v>
      </c>
    </row>
    <row r="47" spans="1:14" x14ac:dyDescent="0.3">
      <c r="A47" s="10"/>
      <c r="B47" s="10"/>
      <c r="C47" s="10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</row>
    <row r="48" spans="1:14" x14ac:dyDescent="0.3">
      <c r="A48" s="1" t="s">
        <v>127</v>
      </c>
      <c r="B48" s="10"/>
      <c r="C48" s="10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</row>
    <row r="49" spans="1:14" x14ac:dyDescent="0.3">
      <c r="A49" s="16" t="s">
        <v>38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x14ac:dyDescent="0.3">
      <c r="A50" t="s">
        <v>123</v>
      </c>
      <c r="D50" s="15"/>
      <c r="E50" s="15">
        <f>D55</f>
        <v>10.9</v>
      </c>
      <c r="F50" s="15">
        <f>E55</f>
        <v>9.81</v>
      </c>
      <c r="G50" s="15">
        <f t="shared" ref="G50:N50" si="21">F55</f>
        <v>8.8290000000000006</v>
      </c>
      <c r="H50" s="15">
        <f t="shared" si="21"/>
        <v>7.9461000000000004</v>
      </c>
      <c r="I50" s="15">
        <f t="shared" si="21"/>
        <v>7.1514900000000008</v>
      </c>
      <c r="J50" s="15">
        <f t="shared" si="21"/>
        <v>6.4363410000000005</v>
      </c>
      <c r="K50" s="15">
        <f t="shared" si="21"/>
        <v>5.7927069000000007</v>
      </c>
      <c r="L50" s="15">
        <f t="shared" si="21"/>
        <v>5.2134362100000002</v>
      </c>
      <c r="M50" s="15">
        <f t="shared" si="21"/>
        <v>4.6920925890000005</v>
      </c>
      <c r="N50" s="15">
        <f t="shared" si="21"/>
        <v>4.2228833301000002</v>
      </c>
    </row>
    <row r="51" spans="1:14" x14ac:dyDescent="0.3">
      <c r="A51" t="s">
        <v>124</v>
      </c>
      <c r="D51" s="15"/>
      <c r="E51" s="15">
        <f>E34</f>
        <v>0</v>
      </c>
      <c r="F51" s="15">
        <f t="shared" ref="F51:N51" si="22">F34</f>
        <v>0</v>
      </c>
      <c r="G51" s="15">
        <f t="shared" si="22"/>
        <v>0</v>
      </c>
      <c r="H51" s="15">
        <f t="shared" si="22"/>
        <v>0</v>
      </c>
      <c r="I51" s="15">
        <f t="shared" si="22"/>
        <v>0</v>
      </c>
      <c r="J51" s="15">
        <f t="shared" si="22"/>
        <v>0</v>
      </c>
      <c r="K51" s="15">
        <f t="shared" si="22"/>
        <v>0</v>
      </c>
      <c r="L51" s="15">
        <f t="shared" si="22"/>
        <v>0</v>
      </c>
      <c r="M51" s="15">
        <f t="shared" si="22"/>
        <v>0</v>
      </c>
      <c r="N51" s="15">
        <f t="shared" si="22"/>
        <v>0</v>
      </c>
    </row>
    <row r="52" spans="1:14" x14ac:dyDescent="0.3">
      <c r="A52" s="3" t="s">
        <v>129</v>
      </c>
      <c r="B52" s="3"/>
      <c r="C52" s="3"/>
      <c r="D52" s="61"/>
      <c r="E52" s="61">
        <f>SUM(E50:E51)</f>
        <v>10.9</v>
      </c>
      <c r="F52" s="61">
        <f t="shared" ref="F52:N52" si="23">SUM(F50:F51)</f>
        <v>9.81</v>
      </c>
      <c r="G52" s="61">
        <f t="shared" si="23"/>
        <v>8.8290000000000006</v>
      </c>
      <c r="H52" s="61">
        <f t="shared" si="23"/>
        <v>7.9461000000000004</v>
      </c>
      <c r="I52" s="61">
        <f t="shared" si="23"/>
        <v>7.1514900000000008</v>
      </c>
      <c r="J52" s="61">
        <f t="shared" si="23"/>
        <v>6.4363410000000005</v>
      </c>
      <c r="K52" s="61">
        <f t="shared" si="23"/>
        <v>5.7927069000000007</v>
      </c>
      <c r="L52" s="61">
        <f t="shared" si="23"/>
        <v>5.2134362100000002</v>
      </c>
      <c r="M52" s="61">
        <f t="shared" si="23"/>
        <v>4.6920925890000005</v>
      </c>
      <c r="N52" s="61">
        <f t="shared" si="23"/>
        <v>4.2228833301000002</v>
      </c>
    </row>
    <row r="53" spans="1:14" x14ac:dyDescent="0.3">
      <c r="A53" t="s">
        <v>126</v>
      </c>
      <c r="D53" s="15"/>
      <c r="E53" s="88">
        <f>IF(Assumptions!$B$28&gt;1,IF(Assumptions!$B$28&gt;2,Assumptions!$H$66,Assumptions!$G$66),Assumptions!$F$66)</f>
        <v>0.1</v>
      </c>
      <c r="F53" s="88">
        <f>IF(Assumptions!$B$28&gt;1,IF(Assumptions!$B$28&gt;2,Assumptions!$H$66,Assumptions!$G$66),Assumptions!$F$66)</f>
        <v>0.1</v>
      </c>
      <c r="G53" s="88">
        <f>IF(Assumptions!$B$28&gt;1,IF(Assumptions!$B$28&gt;2,Assumptions!$H$66,Assumptions!$G$66),Assumptions!$F$66)</f>
        <v>0.1</v>
      </c>
      <c r="H53" s="88">
        <f>IF(Assumptions!$B$28&gt;1,IF(Assumptions!$B$28&gt;2,Assumptions!$H$66,Assumptions!$G$66),Assumptions!$F$66)</f>
        <v>0.1</v>
      </c>
      <c r="I53" s="88">
        <f>IF(Assumptions!$B$28&gt;1,IF(Assumptions!$B$28&gt;2,Assumptions!$H$66,Assumptions!$G$66),Assumptions!$F$66)</f>
        <v>0.1</v>
      </c>
      <c r="J53" s="88">
        <f>IF(Assumptions!$B$28&gt;1,IF(Assumptions!$B$28&gt;2,Assumptions!$H$66,Assumptions!$G$66),Assumptions!$F$66)</f>
        <v>0.1</v>
      </c>
      <c r="K53" s="88">
        <f>IF(Assumptions!$B$28&gt;1,IF(Assumptions!$B$28&gt;2,Assumptions!$H$66,Assumptions!$G$66),Assumptions!$F$66)</f>
        <v>0.1</v>
      </c>
      <c r="L53" s="88">
        <f>IF(Assumptions!$B$28&gt;1,IF(Assumptions!$B$28&gt;2,Assumptions!$H$66,Assumptions!$G$66),Assumptions!$F$66)</f>
        <v>0.1</v>
      </c>
      <c r="M53" s="88">
        <f>IF(Assumptions!$B$28&gt;1,IF(Assumptions!$B$28&gt;2,Assumptions!$H$66,Assumptions!$G$66),Assumptions!$F$66)</f>
        <v>0.1</v>
      </c>
      <c r="N53" s="88">
        <f>IF(Assumptions!$B$28&gt;1,IF(Assumptions!$B$28&gt;2,Assumptions!$H$66,Assumptions!$G$66),Assumptions!$F$66)</f>
        <v>0.1</v>
      </c>
    </row>
    <row r="54" spans="1:14" x14ac:dyDescent="0.3">
      <c r="A54" t="s">
        <v>19</v>
      </c>
      <c r="D54" s="15"/>
      <c r="E54" s="15">
        <f>E52*E53</f>
        <v>1.0900000000000001</v>
      </c>
      <c r="F54" s="15">
        <f t="shared" ref="F54:N54" si="24">F52*F53</f>
        <v>0.98100000000000009</v>
      </c>
      <c r="G54" s="15">
        <f t="shared" si="24"/>
        <v>0.88290000000000013</v>
      </c>
      <c r="H54" s="15">
        <f t="shared" si="24"/>
        <v>0.79461000000000004</v>
      </c>
      <c r="I54" s="15">
        <f t="shared" si="24"/>
        <v>0.71514900000000015</v>
      </c>
      <c r="J54" s="15">
        <f t="shared" si="24"/>
        <v>0.6436341000000001</v>
      </c>
      <c r="K54" s="15">
        <f t="shared" si="24"/>
        <v>0.57927069000000009</v>
      </c>
      <c r="L54" s="15">
        <f t="shared" si="24"/>
        <v>0.52134362100000009</v>
      </c>
      <c r="M54" s="15">
        <f t="shared" si="24"/>
        <v>0.46920925890000009</v>
      </c>
      <c r="N54" s="15">
        <f t="shared" si="24"/>
        <v>0.42228833301000002</v>
      </c>
    </row>
    <row r="55" spans="1:14" x14ac:dyDescent="0.3">
      <c r="A55" s="3" t="s">
        <v>125</v>
      </c>
      <c r="B55" s="3"/>
      <c r="C55" s="3"/>
      <c r="D55" s="61">
        <f>Assumptions!B7</f>
        <v>10.9</v>
      </c>
      <c r="E55" s="61">
        <f>E52-E54</f>
        <v>9.81</v>
      </c>
      <c r="F55" s="61">
        <f t="shared" ref="F55:N55" si="25">F52-F54</f>
        <v>8.8290000000000006</v>
      </c>
      <c r="G55" s="61">
        <f t="shared" si="25"/>
        <v>7.9461000000000004</v>
      </c>
      <c r="H55" s="61">
        <f t="shared" si="25"/>
        <v>7.1514900000000008</v>
      </c>
      <c r="I55" s="61">
        <f t="shared" si="25"/>
        <v>6.4363410000000005</v>
      </c>
      <c r="J55" s="61">
        <f t="shared" si="25"/>
        <v>5.7927069000000007</v>
      </c>
      <c r="K55" s="61">
        <f t="shared" si="25"/>
        <v>5.2134362100000002</v>
      </c>
      <c r="L55" s="61">
        <f t="shared" si="25"/>
        <v>4.6920925890000005</v>
      </c>
      <c r="M55" s="61">
        <f t="shared" si="25"/>
        <v>4.2228833301000002</v>
      </c>
      <c r="N55" s="61">
        <f t="shared" si="25"/>
        <v>3.8005949970900001</v>
      </c>
    </row>
    <row r="56" spans="1:14" x14ac:dyDescent="0.3">
      <c r="A56" s="10"/>
      <c r="B56" s="10"/>
      <c r="C56" s="10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</row>
    <row r="57" spans="1:14" x14ac:dyDescent="0.3">
      <c r="A57" s="59" t="s">
        <v>39</v>
      </c>
      <c r="B57" s="10"/>
      <c r="C57" s="10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</row>
    <row r="58" spans="1:14" x14ac:dyDescent="0.3">
      <c r="A58" t="s">
        <v>123</v>
      </c>
      <c r="D58" s="15"/>
      <c r="E58" s="15">
        <f>D63</f>
        <v>154.80000000000001</v>
      </c>
      <c r="F58" s="15">
        <f>E63</f>
        <v>116.10000000000001</v>
      </c>
      <c r="G58" s="15">
        <f t="shared" ref="G58:N58" si="26">F63</f>
        <v>87.075000000000003</v>
      </c>
      <c r="H58" s="15">
        <f t="shared" si="26"/>
        <v>67.181250000000006</v>
      </c>
      <c r="I58" s="15">
        <f t="shared" si="26"/>
        <v>52.260937500000004</v>
      </c>
      <c r="J58" s="15">
        <f t="shared" si="26"/>
        <v>41.070703125000001</v>
      </c>
      <c r="K58" s="15">
        <f t="shared" si="26"/>
        <v>32.678027343750003</v>
      </c>
      <c r="L58" s="15">
        <f t="shared" si="26"/>
        <v>28.258520507812502</v>
      </c>
      <c r="M58" s="15">
        <f t="shared" si="26"/>
        <v>24.943890380859379</v>
      </c>
      <c r="N58" s="15">
        <f t="shared" si="26"/>
        <v>22.457917785644533</v>
      </c>
    </row>
    <row r="59" spans="1:14" x14ac:dyDescent="0.3">
      <c r="A59" t="s">
        <v>124</v>
      </c>
      <c r="D59" s="15"/>
      <c r="E59" s="15">
        <f>E41</f>
        <v>0</v>
      </c>
      <c r="F59" s="15">
        <f t="shared" ref="F59:N59" si="27">F41</f>
        <v>0</v>
      </c>
      <c r="G59" s="15">
        <f t="shared" si="27"/>
        <v>2.5</v>
      </c>
      <c r="H59" s="15">
        <f t="shared" si="27"/>
        <v>2.5</v>
      </c>
      <c r="I59" s="15">
        <f t="shared" si="27"/>
        <v>2.5</v>
      </c>
      <c r="J59" s="15">
        <f t="shared" si="27"/>
        <v>2.5</v>
      </c>
      <c r="K59" s="15">
        <f t="shared" si="27"/>
        <v>5</v>
      </c>
      <c r="L59" s="15">
        <f t="shared" si="27"/>
        <v>5</v>
      </c>
      <c r="M59" s="15">
        <f t="shared" si="27"/>
        <v>5</v>
      </c>
      <c r="N59" s="15">
        <f t="shared" si="27"/>
        <v>5</v>
      </c>
    </row>
    <row r="60" spans="1:14" x14ac:dyDescent="0.3">
      <c r="A60" s="3" t="s">
        <v>129</v>
      </c>
      <c r="B60" s="3"/>
      <c r="C60" s="3"/>
      <c r="D60" s="61"/>
      <c r="E60" s="61">
        <f>SUM(E58:E59)</f>
        <v>154.80000000000001</v>
      </c>
      <c r="F60" s="61">
        <f t="shared" ref="F60" si="28">SUM(F58:F59)</f>
        <v>116.10000000000001</v>
      </c>
      <c r="G60" s="61">
        <f t="shared" ref="G60" si="29">SUM(G58:G59)</f>
        <v>89.575000000000003</v>
      </c>
      <c r="H60" s="61">
        <f t="shared" ref="H60" si="30">SUM(H58:H59)</f>
        <v>69.681250000000006</v>
      </c>
      <c r="I60" s="61">
        <f t="shared" ref="I60" si="31">SUM(I58:I59)</f>
        <v>54.760937500000004</v>
      </c>
      <c r="J60" s="61">
        <f t="shared" ref="J60" si="32">SUM(J58:J59)</f>
        <v>43.570703125000001</v>
      </c>
      <c r="K60" s="61">
        <f t="shared" ref="K60" si="33">SUM(K58:K59)</f>
        <v>37.678027343750003</v>
      </c>
      <c r="L60" s="61">
        <f t="shared" ref="L60" si="34">SUM(L58:L59)</f>
        <v>33.258520507812506</v>
      </c>
      <c r="M60" s="61">
        <f t="shared" ref="M60" si="35">SUM(M58:M59)</f>
        <v>29.943890380859379</v>
      </c>
      <c r="N60" s="61">
        <f t="shared" ref="N60" si="36">SUM(N58:N59)</f>
        <v>27.457917785644533</v>
      </c>
    </row>
    <row r="61" spans="1:14" x14ac:dyDescent="0.3">
      <c r="A61" t="s">
        <v>126</v>
      </c>
      <c r="D61" s="15"/>
      <c r="E61" s="88">
        <f>IF(Assumptions!$B$28&gt;1,IF(Assumptions!$B$28&gt;2,Assumptions!$H$67,Assumptions!$G$67),Assumptions!$F$67)</f>
        <v>0.25</v>
      </c>
      <c r="F61" s="88">
        <f>IF(Assumptions!$B$28&gt;1,IF(Assumptions!$B$28&gt;2,Assumptions!$H$67,Assumptions!$G$67),Assumptions!$F$67)</f>
        <v>0.25</v>
      </c>
      <c r="G61" s="88">
        <f>IF(Assumptions!$B$28&gt;1,IF(Assumptions!$B$28&gt;2,Assumptions!$H$67,Assumptions!$G$67),Assumptions!$F$67)</f>
        <v>0.25</v>
      </c>
      <c r="H61" s="88">
        <f>IF(Assumptions!$B$28&gt;1,IF(Assumptions!$B$28&gt;2,Assumptions!$H$67,Assumptions!$G$67),Assumptions!$F$67)</f>
        <v>0.25</v>
      </c>
      <c r="I61" s="88">
        <f>IF(Assumptions!$B$28&gt;1,IF(Assumptions!$B$28&gt;2,Assumptions!$H$67,Assumptions!$G$67),Assumptions!$F$67)</f>
        <v>0.25</v>
      </c>
      <c r="J61" s="88">
        <f>IF(Assumptions!$B$28&gt;1,IF(Assumptions!$B$28&gt;2,Assumptions!$H$67,Assumptions!$G$67),Assumptions!$F$67)</f>
        <v>0.25</v>
      </c>
      <c r="K61" s="88">
        <f>IF(Assumptions!$B$28&gt;1,IF(Assumptions!$B$28&gt;2,Assumptions!$H$67,Assumptions!$G$67),Assumptions!$F$67)</f>
        <v>0.25</v>
      </c>
      <c r="L61" s="88">
        <f>IF(Assumptions!$B$28&gt;1,IF(Assumptions!$B$28&gt;2,Assumptions!$H$67,Assumptions!$G$67),Assumptions!$F$67)</f>
        <v>0.25</v>
      </c>
      <c r="M61" s="88">
        <f>IF(Assumptions!$B$28&gt;1,IF(Assumptions!$B$28&gt;2,Assumptions!$H$67,Assumptions!$G$67),Assumptions!$F$67)</f>
        <v>0.25</v>
      </c>
      <c r="N61" s="88">
        <f>IF(Assumptions!$B$28&gt;1,IF(Assumptions!$B$28&gt;2,Assumptions!$H$67,Assumptions!$G$67),Assumptions!$F$67)</f>
        <v>0.25</v>
      </c>
    </row>
    <row r="62" spans="1:14" x14ac:dyDescent="0.3">
      <c r="A62" t="s">
        <v>19</v>
      </c>
      <c r="D62" s="15"/>
      <c r="E62" s="15">
        <f>E60*E61</f>
        <v>38.700000000000003</v>
      </c>
      <c r="F62" s="15">
        <f t="shared" ref="F62" si="37">F60*F61</f>
        <v>29.025000000000002</v>
      </c>
      <c r="G62" s="15">
        <f t="shared" ref="G62" si="38">G60*G61</f>
        <v>22.393750000000001</v>
      </c>
      <c r="H62" s="15">
        <f t="shared" ref="H62" si="39">H60*H61</f>
        <v>17.420312500000001</v>
      </c>
      <c r="I62" s="15">
        <f t="shared" ref="I62" si="40">I60*I61</f>
        <v>13.690234375000001</v>
      </c>
      <c r="J62" s="15">
        <f t="shared" ref="J62" si="41">J60*J61</f>
        <v>10.89267578125</v>
      </c>
      <c r="K62" s="15">
        <f t="shared" ref="K62" si="42">K60*K61</f>
        <v>9.4195068359375007</v>
      </c>
      <c r="L62" s="15">
        <f t="shared" ref="L62" si="43">L60*L61</f>
        <v>8.3146301269531264</v>
      </c>
      <c r="M62" s="15">
        <f t="shared" ref="M62" si="44">M60*M61</f>
        <v>7.4859725952148448</v>
      </c>
      <c r="N62" s="15">
        <f t="shared" ref="N62" si="45">N60*N61</f>
        <v>6.8644794464111332</v>
      </c>
    </row>
    <row r="63" spans="1:14" x14ac:dyDescent="0.3">
      <c r="A63" s="3" t="s">
        <v>125</v>
      </c>
      <c r="B63" s="3"/>
      <c r="C63" s="3"/>
      <c r="D63" s="61">
        <f>D42</f>
        <v>154.80000000000001</v>
      </c>
      <c r="E63" s="61">
        <f>E60-E62</f>
        <v>116.10000000000001</v>
      </c>
      <c r="F63" s="61">
        <f t="shared" ref="F63" si="46">F60-F62</f>
        <v>87.075000000000003</v>
      </c>
      <c r="G63" s="61">
        <f t="shared" ref="G63" si="47">G60-G62</f>
        <v>67.181250000000006</v>
      </c>
      <c r="H63" s="61">
        <f t="shared" ref="H63" si="48">H60-H62</f>
        <v>52.260937500000004</v>
      </c>
      <c r="I63" s="61">
        <f t="shared" ref="I63" si="49">I60-I62</f>
        <v>41.070703125000001</v>
      </c>
      <c r="J63" s="61">
        <f t="shared" ref="J63" si="50">J60-J62</f>
        <v>32.678027343750003</v>
      </c>
      <c r="K63" s="61">
        <f t="shared" ref="K63" si="51">K60-K62</f>
        <v>28.258520507812502</v>
      </c>
      <c r="L63" s="61">
        <f t="shared" ref="L63" si="52">L60-L62</f>
        <v>24.943890380859379</v>
      </c>
      <c r="M63" s="61">
        <f t="shared" ref="M63" si="53">M60-M62</f>
        <v>22.457917785644533</v>
      </c>
      <c r="N63" s="61">
        <f t="shared" ref="N63" si="54">N60-N62</f>
        <v>20.593438339233401</v>
      </c>
    </row>
    <row r="64" spans="1:14" x14ac:dyDescent="0.3">
      <c r="A64" s="10"/>
      <c r="B64" s="10"/>
      <c r="C64" s="10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</row>
    <row r="65" spans="1:14" x14ac:dyDescent="0.3">
      <c r="A65" s="60" t="s">
        <v>130</v>
      </c>
      <c r="B65" s="9"/>
      <c r="C65" s="9"/>
      <c r="D65" s="58"/>
      <c r="E65" s="58">
        <f>E54+E62</f>
        <v>39.790000000000006</v>
      </c>
      <c r="F65" s="58">
        <f t="shared" ref="F65:N65" si="55">F54+F62</f>
        <v>30.006000000000004</v>
      </c>
      <c r="G65" s="58">
        <f t="shared" si="55"/>
        <v>23.27665</v>
      </c>
      <c r="H65" s="58">
        <f t="shared" si="55"/>
        <v>18.2149225</v>
      </c>
      <c r="I65" s="58">
        <f t="shared" si="55"/>
        <v>14.405383375000001</v>
      </c>
      <c r="J65" s="58">
        <f t="shared" si="55"/>
        <v>11.53630988125</v>
      </c>
      <c r="K65" s="58">
        <f t="shared" si="55"/>
        <v>9.9987775259375002</v>
      </c>
      <c r="L65" s="58">
        <f t="shared" si="55"/>
        <v>8.8359737479531262</v>
      </c>
      <c r="M65" s="58">
        <f t="shared" si="55"/>
        <v>7.9551818541148451</v>
      </c>
      <c r="N65" s="58">
        <f t="shared" si="55"/>
        <v>7.2867677794211332</v>
      </c>
    </row>
    <row r="66" spans="1:14" x14ac:dyDescent="0.3">
      <c r="A66" s="13"/>
    </row>
    <row r="67" spans="1:14" x14ac:dyDescent="0.3">
      <c r="A67" s="13"/>
    </row>
    <row r="68" spans="1:14" x14ac:dyDescent="0.3">
      <c r="A68" s="13"/>
    </row>
  </sheetData>
  <mergeCells count="2">
    <mergeCell ref="A3:A4"/>
    <mergeCell ref="D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"/>
  <sheetViews>
    <sheetView showGridLines="0" workbookViewId="0">
      <pane xSplit="3" ySplit="4" topLeftCell="D5" activePane="bottomRight" state="frozen"/>
      <selection activeCell="P5" sqref="P5"/>
      <selection pane="topRight" activeCell="P5" sqref="P5"/>
      <selection pane="bottomLeft" activeCell="P5" sqref="P5"/>
      <selection pane="bottomRight" activeCell="F18" sqref="F18"/>
    </sheetView>
  </sheetViews>
  <sheetFormatPr defaultColWidth="8.88671875" defaultRowHeight="14.4" x14ac:dyDescent="0.3"/>
  <cols>
    <col min="1" max="1" width="35.33203125" customWidth="1"/>
    <col min="2" max="2" width="6.109375" bestFit="1" customWidth="1"/>
    <col min="3" max="3" width="1.109375" customWidth="1"/>
    <col min="4" max="4" width="10.6640625" bestFit="1" customWidth="1"/>
  </cols>
  <sheetData>
    <row r="1" spans="1:14" s="6" customFormat="1" ht="18" x14ac:dyDescent="0.35">
      <c r="A1" s="6" t="s">
        <v>436</v>
      </c>
    </row>
    <row r="2" spans="1:14" x14ac:dyDescent="0.3">
      <c r="A2" t="s">
        <v>3</v>
      </c>
    </row>
    <row r="3" spans="1:14" x14ac:dyDescent="0.3">
      <c r="A3" s="182" t="s">
        <v>36</v>
      </c>
      <c r="B3" s="48"/>
      <c r="C3" s="48"/>
      <c r="D3" s="183" t="s">
        <v>15</v>
      </c>
      <c r="E3" s="183"/>
      <c r="F3" s="183"/>
      <c r="G3" s="183"/>
      <c r="H3" s="183"/>
      <c r="I3" s="183"/>
      <c r="J3" s="183"/>
      <c r="K3" s="183"/>
      <c r="L3" s="183"/>
      <c r="M3" s="183"/>
      <c r="N3" s="183"/>
    </row>
    <row r="4" spans="1:14" x14ac:dyDescent="0.3">
      <c r="A4" s="182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t="s">
        <v>23</v>
      </c>
      <c r="D6" s="15"/>
      <c r="E6" s="57">
        <f>'Income Statement'!E42</f>
        <v>25.566576782499997</v>
      </c>
      <c r="F6" s="57">
        <f>'Income Statement'!F42</f>
        <v>46.817895710000002</v>
      </c>
      <c r="G6" s="57">
        <f>'Income Statement'!G42</f>
        <v>61.22502499499997</v>
      </c>
      <c r="H6" s="57">
        <f>'Income Statement'!H42</f>
        <v>76.525504280000007</v>
      </c>
      <c r="I6" s="57">
        <f>'Income Statement'!I42</f>
        <v>78.210523030000004</v>
      </c>
      <c r="J6" s="57">
        <f>'Income Statement'!J42</f>
        <v>85.409222436250019</v>
      </c>
      <c r="K6" s="57">
        <f>'Income Statement'!K42</f>
        <v>86.515279597968757</v>
      </c>
      <c r="L6" s="57">
        <f>'Income Statement'!L42</f>
        <v>87.566506251816421</v>
      </c>
      <c r="M6" s="57">
        <f>'Income Statement'!M42</f>
        <v>88.558065380202635</v>
      </c>
      <c r="N6" s="57">
        <f>'Income Statement'!N42</f>
        <v>89.484684716267836</v>
      </c>
    </row>
    <row r="7" spans="1:14" x14ac:dyDescent="0.3">
      <c r="A7" s="12" t="s">
        <v>24</v>
      </c>
      <c r="D7" s="15"/>
      <c r="E7" s="57">
        <f>'Income Statement'!E32</f>
        <v>12.88738</v>
      </c>
      <c r="F7" s="57">
        <f>'Income Statement'!F32</f>
        <v>12.88738</v>
      </c>
      <c r="G7" s="57">
        <f>'Income Statement'!G32</f>
        <v>13.089630000000001</v>
      </c>
      <c r="H7" s="57">
        <f>'Income Statement'!H32</f>
        <v>13.291880000000001</v>
      </c>
      <c r="I7" s="57">
        <f>'Income Statement'!I32</f>
        <v>13.494130000000002</v>
      </c>
      <c r="J7" s="57">
        <f>'Income Statement'!J32</f>
        <v>13.696380000000001</v>
      </c>
      <c r="K7" s="57">
        <f>'Income Statement'!K32</f>
        <v>14.100880000000002</v>
      </c>
      <c r="L7" s="57">
        <f>'Income Statement'!L32</f>
        <v>14.505380000000001</v>
      </c>
      <c r="M7" s="57">
        <f>'Income Statement'!M32</f>
        <v>14.909880000000001</v>
      </c>
      <c r="N7" s="57">
        <f>'Income Statement'!N32</f>
        <v>15.314380000000002</v>
      </c>
    </row>
    <row r="8" spans="1:14" x14ac:dyDescent="0.3">
      <c r="A8" s="12" t="s">
        <v>25</v>
      </c>
      <c r="D8" s="15"/>
      <c r="E8" s="57">
        <f>-'Annual Expenses'!E65</f>
        <v>-39.790000000000006</v>
      </c>
      <c r="F8" s="57">
        <f>-'Annual Expenses'!F65</f>
        <v>-30.006000000000004</v>
      </c>
      <c r="G8" s="57">
        <f>-'Annual Expenses'!G65</f>
        <v>-23.27665</v>
      </c>
      <c r="H8" s="57">
        <f>-'Annual Expenses'!H65</f>
        <v>-18.2149225</v>
      </c>
      <c r="I8" s="57">
        <f>-'Annual Expenses'!I65</f>
        <v>-14.405383375000001</v>
      </c>
      <c r="J8" s="57">
        <f>-'Annual Expenses'!J65</f>
        <v>-11.53630988125</v>
      </c>
      <c r="K8" s="57">
        <f>-'Annual Expenses'!K65</f>
        <v>-9.9987775259375002</v>
      </c>
      <c r="L8" s="57">
        <f>-'Annual Expenses'!L65</f>
        <v>-8.8359737479531262</v>
      </c>
      <c r="M8" s="57">
        <f>-'Annual Expenses'!M65</f>
        <v>-7.9551818541148451</v>
      </c>
      <c r="N8" s="57">
        <f>-'Annual Expenses'!N65</f>
        <v>-7.2867677794211332</v>
      </c>
    </row>
    <row r="9" spans="1:14" x14ac:dyDescent="0.3">
      <c r="A9" s="3" t="s">
        <v>160</v>
      </c>
      <c r="B9" s="3"/>
      <c r="C9" s="3"/>
      <c r="D9" s="61"/>
      <c r="E9" s="67">
        <f>SUM(E6:E8)</f>
        <v>-1.3360432175000057</v>
      </c>
      <c r="F9" s="67">
        <f t="shared" ref="F9:N9" si="0">SUM(F6:F8)</f>
        <v>29.699275709999998</v>
      </c>
      <c r="G9" s="67">
        <f t="shared" si="0"/>
        <v>51.038004994999966</v>
      </c>
      <c r="H9" s="67">
        <f t="shared" si="0"/>
        <v>71.602461780000013</v>
      </c>
      <c r="I9" s="67">
        <f t="shared" si="0"/>
        <v>77.299269655000003</v>
      </c>
      <c r="J9" s="67">
        <f t="shared" si="0"/>
        <v>87.569292555000018</v>
      </c>
      <c r="K9" s="67">
        <f t="shared" si="0"/>
        <v>90.617382072031262</v>
      </c>
      <c r="L9" s="67">
        <f t="shared" si="0"/>
        <v>93.23591250386329</v>
      </c>
      <c r="M9" s="67">
        <f t="shared" si="0"/>
        <v>95.512763526087795</v>
      </c>
      <c r="N9" s="67">
        <f t="shared" si="0"/>
        <v>97.512296936846695</v>
      </c>
    </row>
    <row r="10" spans="1:14" x14ac:dyDescent="0.3">
      <c r="A10" s="13" t="s">
        <v>161</v>
      </c>
      <c r="D10" s="15"/>
      <c r="E10" s="15">
        <f>IF(D10&lt;=0,MIN(D10+E9),E9)</f>
        <v>-1.3360432175000057</v>
      </c>
      <c r="F10" s="15">
        <f t="shared" ref="F10:N10" si="1">IF(E10&lt;=0,MIN(E10+F9),F9)</f>
        <v>28.363232492499993</v>
      </c>
      <c r="G10" s="15">
        <f t="shared" si="1"/>
        <v>51.038004994999966</v>
      </c>
      <c r="H10" s="15">
        <f t="shared" si="1"/>
        <v>71.602461780000013</v>
      </c>
      <c r="I10" s="15">
        <f t="shared" si="1"/>
        <v>77.299269655000003</v>
      </c>
      <c r="J10" s="15">
        <f t="shared" si="1"/>
        <v>87.569292555000018</v>
      </c>
      <c r="K10" s="15">
        <f t="shared" si="1"/>
        <v>90.617382072031262</v>
      </c>
      <c r="L10" s="15">
        <f t="shared" si="1"/>
        <v>93.23591250386329</v>
      </c>
      <c r="M10" s="15">
        <f t="shared" si="1"/>
        <v>95.512763526087795</v>
      </c>
      <c r="N10" s="15">
        <f t="shared" si="1"/>
        <v>97.512296936846695</v>
      </c>
    </row>
    <row r="11" spans="1:14" x14ac:dyDescent="0.3">
      <c r="A11" s="60" t="s">
        <v>162</v>
      </c>
      <c r="B11" s="9"/>
      <c r="C11" s="9"/>
      <c r="D11" s="58"/>
      <c r="E11" s="58">
        <f>IF(E10&lt;0,0,E10*Assumptions!$B$60)</f>
        <v>0</v>
      </c>
      <c r="F11" s="58">
        <f>IF(F10&lt;0,0,F10*Assumptions!$B$60)</f>
        <v>7.0908081231249982</v>
      </c>
      <c r="G11" s="58">
        <f>IF(G10&lt;0,0,G10*Assumptions!$B$60)</f>
        <v>12.759501248749991</v>
      </c>
      <c r="H11" s="58">
        <f>IF(H10&lt;0,0,H10*Assumptions!$B$60)</f>
        <v>17.900615445000003</v>
      </c>
      <c r="I11" s="58">
        <f>IF(I10&lt;0,0,I10*Assumptions!$B$60)</f>
        <v>19.324817413750001</v>
      </c>
      <c r="J11" s="58">
        <f>IF(J10&lt;0,0,J10*Assumptions!$B$60)</f>
        <v>21.892323138750005</v>
      </c>
      <c r="K11" s="58">
        <f>IF(K10&lt;0,0,K10*Assumptions!$B$60)</f>
        <v>22.654345518007815</v>
      </c>
      <c r="L11" s="58">
        <f>IF(L10&lt;0,0,L10*Assumptions!$B$60)</f>
        <v>23.308978125965822</v>
      </c>
      <c r="M11" s="58">
        <f>IF(M10&lt;0,0,M10*Assumptions!$B$60)</f>
        <v>23.878190881521949</v>
      </c>
      <c r="N11" s="58">
        <f>IF(N10&lt;0,0,N10*Assumptions!$B$60)</f>
        <v>24.378074234211674</v>
      </c>
    </row>
    <row r="12" spans="1:14" x14ac:dyDescent="0.3">
      <c r="A12" s="13" t="s">
        <v>163</v>
      </c>
      <c r="D12" s="15"/>
      <c r="E12" s="15">
        <f>IF(E11&gt;0,0,E11)</f>
        <v>0</v>
      </c>
      <c r="F12" s="15">
        <f t="shared" ref="F12:I12" si="2">IF(F11&gt;0,0,F11)</f>
        <v>0</v>
      </c>
      <c r="G12" s="15">
        <f>IF(G11&gt;0,0,G11)</f>
        <v>0</v>
      </c>
      <c r="H12" s="15">
        <f t="shared" si="2"/>
        <v>0</v>
      </c>
      <c r="I12" s="15">
        <f t="shared" si="2"/>
        <v>0</v>
      </c>
      <c r="J12" s="15">
        <f>J11</f>
        <v>21.892323138750005</v>
      </c>
      <c r="K12" s="15">
        <f t="shared" ref="K12:N12" si="3">K11</f>
        <v>22.654345518007815</v>
      </c>
      <c r="L12" s="15">
        <f t="shared" si="3"/>
        <v>23.308978125965822</v>
      </c>
      <c r="M12" s="15">
        <f t="shared" si="3"/>
        <v>23.878190881521949</v>
      </c>
      <c r="N12" s="15">
        <f t="shared" si="3"/>
        <v>24.378074234211674</v>
      </c>
    </row>
    <row r="13" spans="1:14" x14ac:dyDescent="0.3"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3"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3"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3"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4:14" x14ac:dyDescent="0.3"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4:14" x14ac:dyDescent="0.3"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4:14" x14ac:dyDescent="0.3"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4:14" x14ac:dyDescent="0.3"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</sheetData>
  <mergeCells count="2">
    <mergeCell ref="A3:A4"/>
    <mergeCell ref="D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5"/>
  <sheetViews>
    <sheetView showGridLines="0" workbookViewId="0">
      <pane xSplit="3" ySplit="4" topLeftCell="D41" activePane="bottomRight" state="frozen"/>
      <selection activeCell="P5" sqref="P5"/>
      <selection pane="topRight" activeCell="P5" sqref="P5"/>
      <selection pane="bottomLeft" activeCell="P5" sqref="P5"/>
      <selection pane="bottomRight" activeCell="D50" sqref="D50"/>
    </sheetView>
  </sheetViews>
  <sheetFormatPr defaultColWidth="8.88671875" defaultRowHeight="14.4" x14ac:dyDescent="0.3"/>
  <cols>
    <col min="1" max="1" width="35.33203125" customWidth="1"/>
    <col min="2" max="3" width="1.109375" customWidth="1"/>
    <col min="4" max="4" width="10.6640625" bestFit="1" customWidth="1"/>
    <col min="5" max="6" width="9" bestFit="1" customWidth="1"/>
    <col min="7" max="14" width="9.6640625" bestFit="1" customWidth="1"/>
  </cols>
  <sheetData>
    <row r="1" spans="1:14" s="6" customFormat="1" ht="18" x14ac:dyDescent="0.35">
      <c r="A1" s="6" t="s">
        <v>437</v>
      </c>
    </row>
    <row r="2" spans="1:14" x14ac:dyDescent="0.3">
      <c r="A2" t="s">
        <v>3</v>
      </c>
    </row>
    <row r="3" spans="1:14" x14ac:dyDescent="0.3">
      <c r="A3" s="182" t="s">
        <v>36</v>
      </c>
      <c r="B3" s="48"/>
      <c r="C3" s="48"/>
      <c r="D3" s="183" t="s">
        <v>15</v>
      </c>
      <c r="E3" s="183"/>
      <c r="F3" s="183"/>
      <c r="G3" s="183"/>
      <c r="H3" s="183"/>
      <c r="I3" s="183"/>
      <c r="J3" s="183"/>
      <c r="K3" s="183"/>
      <c r="L3" s="183"/>
      <c r="M3" s="183"/>
      <c r="N3" s="183"/>
    </row>
    <row r="4" spans="1:14" x14ac:dyDescent="0.3">
      <c r="A4" s="182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t="s">
        <v>21</v>
      </c>
      <c r="E6" s="15">
        <f>'Annual Sales'!E9</f>
        <v>164.25</v>
      </c>
      <c r="F6" s="15">
        <f>'Annual Sales'!F9</f>
        <v>219</v>
      </c>
      <c r="G6" s="15">
        <f>'Annual Sales'!G9</f>
        <v>255.49999999999997</v>
      </c>
      <c r="H6" s="15">
        <f>'Annual Sales'!H9</f>
        <v>292</v>
      </c>
      <c r="I6" s="15">
        <f>'Annual Sales'!I9</f>
        <v>292</v>
      </c>
      <c r="J6" s="15">
        <f>'Annual Sales'!J9</f>
        <v>292</v>
      </c>
      <c r="K6" s="15">
        <f>'Annual Sales'!K9</f>
        <v>292</v>
      </c>
      <c r="L6" s="15">
        <f>'Annual Sales'!L9</f>
        <v>292</v>
      </c>
      <c r="M6" s="15">
        <f>'Annual Sales'!M9</f>
        <v>292</v>
      </c>
      <c r="N6" s="15">
        <f>'Annual Sales'!N9</f>
        <v>292</v>
      </c>
    </row>
    <row r="7" spans="1:14" x14ac:dyDescent="0.3">
      <c r="A7" t="s">
        <v>132</v>
      </c>
      <c r="E7" s="66">
        <f>Assumptions!G20</f>
        <v>0</v>
      </c>
      <c r="F7" s="66">
        <f>Assumptions!H20</f>
        <v>0</v>
      </c>
      <c r="G7" s="66">
        <f>Assumptions!I20</f>
        <v>0</v>
      </c>
      <c r="H7" s="66">
        <f>Assumptions!J20</f>
        <v>0</v>
      </c>
      <c r="I7" s="66">
        <f>Assumptions!K20</f>
        <v>0</v>
      </c>
      <c r="J7" s="66">
        <f>Assumptions!L20</f>
        <v>0</v>
      </c>
      <c r="K7" s="66">
        <f>Assumptions!M20</f>
        <v>0</v>
      </c>
      <c r="L7" s="66">
        <f>Assumptions!N20</f>
        <v>0</v>
      </c>
      <c r="M7" s="66">
        <f>Assumptions!O20</f>
        <v>0</v>
      </c>
      <c r="N7" s="66">
        <f>Assumptions!P20</f>
        <v>0</v>
      </c>
    </row>
    <row r="8" spans="1:14" x14ac:dyDescent="0.3">
      <c r="A8" s="3" t="s">
        <v>133</v>
      </c>
      <c r="B8" s="3"/>
      <c r="C8" s="3"/>
      <c r="D8" s="3"/>
      <c r="E8" s="61">
        <f>E6-E7</f>
        <v>164.25</v>
      </c>
      <c r="F8" s="61">
        <f t="shared" ref="F8:N8" si="0">F6-F7</f>
        <v>219</v>
      </c>
      <c r="G8" s="61">
        <f t="shared" si="0"/>
        <v>255.49999999999997</v>
      </c>
      <c r="H8" s="61">
        <f t="shared" si="0"/>
        <v>292</v>
      </c>
      <c r="I8" s="61">
        <f t="shared" si="0"/>
        <v>292</v>
      </c>
      <c r="J8" s="61">
        <f t="shared" si="0"/>
        <v>292</v>
      </c>
      <c r="K8" s="61">
        <f t="shared" si="0"/>
        <v>292</v>
      </c>
      <c r="L8" s="61">
        <f t="shared" si="0"/>
        <v>292</v>
      </c>
      <c r="M8" s="61">
        <f t="shared" si="0"/>
        <v>292</v>
      </c>
      <c r="N8" s="61">
        <f t="shared" si="0"/>
        <v>292</v>
      </c>
    </row>
    <row r="9" spans="1:14" x14ac:dyDescent="0.3">
      <c r="A9" s="109" t="s">
        <v>134</v>
      </c>
      <c r="B9" s="10"/>
      <c r="C9" s="10"/>
      <c r="D9" s="10"/>
      <c r="E9" s="66">
        <f>Assumptions!G18</f>
        <v>0</v>
      </c>
      <c r="F9" s="66">
        <f>Assumptions!H18</f>
        <v>0</v>
      </c>
      <c r="G9" s="66">
        <f>Assumptions!I18</f>
        <v>0</v>
      </c>
      <c r="H9" s="66">
        <f>Assumptions!J18</f>
        <v>0</v>
      </c>
      <c r="I9" s="66">
        <f>Assumptions!K18</f>
        <v>0</v>
      </c>
      <c r="J9" s="66">
        <f>Assumptions!L18</f>
        <v>0</v>
      </c>
      <c r="K9" s="66">
        <f>Assumptions!M18</f>
        <v>0</v>
      </c>
      <c r="L9" s="66">
        <f>Assumptions!N18</f>
        <v>0</v>
      </c>
      <c r="M9" s="66">
        <f>Assumptions!O18</f>
        <v>0</v>
      </c>
      <c r="N9" s="66">
        <f>Assumptions!P18</f>
        <v>0</v>
      </c>
    </row>
    <row r="10" spans="1:14" x14ac:dyDescent="0.3">
      <c r="A10" s="69" t="s">
        <v>135</v>
      </c>
      <c r="B10" s="3"/>
      <c r="C10" s="3"/>
      <c r="D10" s="3"/>
      <c r="E10" s="61">
        <f>E8+E9</f>
        <v>164.25</v>
      </c>
      <c r="F10" s="61">
        <f t="shared" ref="F10:N10" si="1">F8+F9</f>
        <v>219</v>
      </c>
      <c r="G10" s="61">
        <f t="shared" si="1"/>
        <v>255.49999999999997</v>
      </c>
      <c r="H10" s="61">
        <f t="shared" si="1"/>
        <v>292</v>
      </c>
      <c r="I10" s="61">
        <f t="shared" si="1"/>
        <v>292</v>
      </c>
      <c r="J10" s="61">
        <f t="shared" si="1"/>
        <v>292</v>
      </c>
      <c r="K10" s="61">
        <f t="shared" si="1"/>
        <v>292</v>
      </c>
      <c r="L10" s="61">
        <f t="shared" si="1"/>
        <v>292</v>
      </c>
      <c r="M10" s="61">
        <f t="shared" si="1"/>
        <v>292</v>
      </c>
      <c r="N10" s="61">
        <f t="shared" si="1"/>
        <v>292</v>
      </c>
    </row>
    <row r="11" spans="1:14" x14ac:dyDescent="0.3">
      <c r="A11" t="s">
        <v>136</v>
      </c>
      <c r="E11" s="66">
        <f>Assumptions!G19</f>
        <v>0</v>
      </c>
      <c r="F11" s="66">
        <f>Assumptions!H19</f>
        <v>0</v>
      </c>
      <c r="G11" s="66">
        <f>Assumptions!I19</f>
        <v>0</v>
      </c>
      <c r="H11" s="66">
        <f>Assumptions!J19</f>
        <v>0</v>
      </c>
      <c r="I11" s="66">
        <f>Assumptions!K19</f>
        <v>0</v>
      </c>
      <c r="J11" s="66">
        <f>Assumptions!L19</f>
        <v>0</v>
      </c>
      <c r="K11" s="66">
        <f>Assumptions!M19</f>
        <v>0</v>
      </c>
      <c r="L11" s="66">
        <f>Assumptions!N19</f>
        <v>0</v>
      </c>
      <c r="M11" s="66">
        <f>Assumptions!O19</f>
        <v>0</v>
      </c>
      <c r="N11" s="66">
        <f>Assumptions!P19</f>
        <v>0</v>
      </c>
    </row>
    <row r="12" spans="1:14" x14ac:dyDescent="0.3">
      <c r="A12" s="63" t="s">
        <v>137</v>
      </c>
      <c r="B12" s="3"/>
      <c r="C12" s="3"/>
      <c r="D12" s="3"/>
      <c r="E12" s="61">
        <f>E10+E11</f>
        <v>164.25</v>
      </c>
      <c r="F12" s="61">
        <f t="shared" ref="F12:N12" si="2">F10+F11</f>
        <v>219</v>
      </c>
      <c r="G12" s="61">
        <f t="shared" si="2"/>
        <v>255.49999999999997</v>
      </c>
      <c r="H12" s="61">
        <f t="shared" si="2"/>
        <v>292</v>
      </c>
      <c r="I12" s="61">
        <f t="shared" si="2"/>
        <v>292</v>
      </c>
      <c r="J12" s="61">
        <f t="shared" si="2"/>
        <v>292</v>
      </c>
      <c r="K12" s="61">
        <f t="shared" si="2"/>
        <v>292</v>
      </c>
      <c r="L12" s="61">
        <f t="shared" si="2"/>
        <v>292</v>
      </c>
      <c r="M12" s="61">
        <f t="shared" si="2"/>
        <v>292</v>
      </c>
      <c r="N12" s="61">
        <f t="shared" si="2"/>
        <v>292</v>
      </c>
    </row>
    <row r="13" spans="1:14" x14ac:dyDescent="0.3">
      <c r="A13" s="64"/>
      <c r="B13" s="10"/>
      <c r="C13" s="10"/>
      <c r="D13" s="10"/>
      <c r="E13" s="65"/>
      <c r="F13" s="65"/>
      <c r="G13" s="65"/>
      <c r="H13" s="65"/>
      <c r="I13" s="65"/>
      <c r="J13" s="65"/>
      <c r="K13" s="65"/>
      <c r="L13" s="65"/>
      <c r="M13" s="65"/>
      <c r="N13" s="65"/>
    </row>
    <row r="14" spans="1:14" x14ac:dyDescent="0.3">
      <c r="A14" s="16" t="s">
        <v>138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3">
      <c r="A15" t="s">
        <v>139</v>
      </c>
      <c r="E15" s="15">
        <f>'Annual Expenses'!E7</f>
        <v>95.121402924999998</v>
      </c>
      <c r="F15" s="15">
        <f>'Annual Expenses'!F7</f>
        <v>113.6952039</v>
      </c>
      <c r="G15" s="15">
        <f>'Annual Expenses'!G7</f>
        <v>130.54440455</v>
      </c>
      <c r="H15" s="15">
        <f>'Annual Expenses'!H7</f>
        <v>148.7936052</v>
      </c>
      <c r="I15" s="15">
        <f>'Annual Expenses'!I7</f>
        <v>145.99360519999999</v>
      </c>
      <c r="J15" s="15">
        <f>'Annual Expenses'!J7</f>
        <v>145.99360519999999</v>
      </c>
      <c r="K15" s="15">
        <f>'Annual Expenses'!K7</f>
        <v>145.99360519999999</v>
      </c>
      <c r="L15" s="15">
        <f>'Annual Expenses'!L7</f>
        <v>145.99360519999999</v>
      </c>
      <c r="M15" s="15">
        <f>'Annual Expenses'!M7</f>
        <v>145.99360519999999</v>
      </c>
      <c r="N15" s="15">
        <f>'Annual Expenses'!N7</f>
        <v>145.99360519999999</v>
      </c>
    </row>
    <row r="16" spans="1:14" x14ac:dyDescent="0.3">
      <c r="A16" t="s">
        <v>65</v>
      </c>
      <c r="E16" s="15">
        <f>Assumptions!G21</f>
        <v>0</v>
      </c>
      <c r="F16" s="15">
        <f>Assumptions!H21</f>
        <v>0</v>
      </c>
      <c r="G16" s="15">
        <f>Assumptions!I21</f>
        <v>0</v>
      </c>
      <c r="H16" s="15">
        <f>Assumptions!J21</f>
        <v>0</v>
      </c>
      <c r="I16" s="15">
        <f>Assumptions!K21</f>
        <v>0</v>
      </c>
      <c r="J16" s="15">
        <f>Assumptions!L21</f>
        <v>0</v>
      </c>
      <c r="K16" s="15">
        <f>Assumptions!M21</f>
        <v>0</v>
      </c>
      <c r="L16" s="15">
        <f>Assumptions!N21</f>
        <v>0</v>
      </c>
      <c r="M16" s="15">
        <f>Assumptions!O21</f>
        <v>0</v>
      </c>
      <c r="N16" s="15">
        <f>Assumptions!P21</f>
        <v>0</v>
      </c>
    </row>
    <row r="17" spans="1:14" x14ac:dyDescent="0.3">
      <c r="A17" s="10" t="s">
        <v>66</v>
      </c>
      <c r="B17" s="10"/>
      <c r="C17" s="10"/>
      <c r="D17" s="10"/>
      <c r="E17" s="65">
        <f>Assumptions!G22</f>
        <v>0</v>
      </c>
      <c r="F17" s="65">
        <f>Assumptions!H22</f>
        <v>0</v>
      </c>
      <c r="G17" s="65">
        <f>Assumptions!I22</f>
        <v>0</v>
      </c>
      <c r="H17" s="65">
        <f>Assumptions!J22</f>
        <v>0</v>
      </c>
      <c r="I17" s="65">
        <f>Assumptions!K22</f>
        <v>0</v>
      </c>
      <c r="J17" s="65">
        <f>Assumptions!L22</f>
        <v>0</v>
      </c>
      <c r="K17" s="65">
        <f>Assumptions!M22</f>
        <v>0</v>
      </c>
      <c r="L17" s="65">
        <f>Assumptions!N22</f>
        <v>0</v>
      </c>
      <c r="M17" s="65">
        <f>Assumptions!O22</f>
        <v>0</v>
      </c>
      <c r="N17" s="65">
        <f>Assumptions!P22</f>
        <v>0</v>
      </c>
    </row>
    <row r="18" spans="1:14" x14ac:dyDescent="0.3">
      <c r="A18" t="s">
        <v>67</v>
      </c>
      <c r="E18" s="15">
        <f>'Annual Expenses'!E11</f>
        <v>0</v>
      </c>
      <c r="F18" s="15">
        <f>'Annual Expenses'!F11</f>
        <v>0</v>
      </c>
      <c r="G18" s="15">
        <f>'Annual Expenses'!G11</f>
        <v>0</v>
      </c>
      <c r="H18" s="15">
        <f>'Annual Expenses'!H11</f>
        <v>0</v>
      </c>
      <c r="I18" s="15">
        <f>'Annual Expenses'!I11</f>
        <v>0</v>
      </c>
      <c r="J18" s="15">
        <f>'Annual Expenses'!J11</f>
        <v>0</v>
      </c>
      <c r="K18" s="15">
        <f>'Annual Expenses'!K11</f>
        <v>0</v>
      </c>
      <c r="L18" s="15">
        <f>'Annual Expenses'!L11</f>
        <v>0</v>
      </c>
      <c r="M18" s="15">
        <f>'Annual Expenses'!M11</f>
        <v>0</v>
      </c>
      <c r="N18" s="15">
        <f>'Annual Expenses'!N11</f>
        <v>0</v>
      </c>
    </row>
    <row r="19" spans="1:14" x14ac:dyDescent="0.3">
      <c r="A19" t="s">
        <v>140</v>
      </c>
      <c r="E19" s="15">
        <f>'Annual Expenses'!E12</f>
        <v>1.6425000000000001</v>
      </c>
      <c r="F19" s="15">
        <f>'Annual Expenses'!F12</f>
        <v>2.19</v>
      </c>
      <c r="G19" s="15">
        <f>'Annual Expenses'!G12</f>
        <v>2.5549999999999997</v>
      </c>
      <c r="H19" s="15">
        <f>'Annual Expenses'!H12</f>
        <v>2.92</v>
      </c>
      <c r="I19" s="15">
        <f>'Annual Expenses'!I12</f>
        <v>2.92</v>
      </c>
      <c r="J19" s="15">
        <f>'Annual Expenses'!J12</f>
        <v>2.92</v>
      </c>
      <c r="K19" s="15">
        <f>'Annual Expenses'!K12</f>
        <v>2.92</v>
      </c>
      <c r="L19" s="15">
        <f>'Annual Expenses'!L12</f>
        <v>2.92</v>
      </c>
      <c r="M19" s="15">
        <f>'Annual Expenses'!M12</f>
        <v>2.92</v>
      </c>
      <c r="N19" s="15">
        <f>'Annual Expenses'!N12</f>
        <v>2.92</v>
      </c>
    </row>
    <row r="20" spans="1:14" x14ac:dyDescent="0.3">
      <c r="A20" t="s">
        <v>141</v>
      </c>
      <c r="E20" s="15">
        <f>'Annual Expenses'!E8</f>
        <v>1.3140000000000001</v>
      </c>
      <c r="F20" s="15">
        <f>'Annual Expenses'!F8</f>
        <v>1.752</v>
      </c>
      <c r="G20" s="15">
        <f>'Annual Expenses'!G8</f>
        <v>2.0439999999999996</v>
      </c>
      <c r="H20" s="15">
        <f>'Annual Expenses'!H8</f>
        <v>2.3359999999999999</v>
      </c>
      <c r="I20" s="15">
        <f>'Annual Expenses'!I8</f>
        <v>2.3359999999999999</v>
      </c>
      <c r="J20" s="15">
        <f>'Annual Expenses'!J8</f>
        <v>2.3359999999999999</v>
      </c>
      <c r="K20" s="15">
        <f>'Annual Expenses'!K8</f>
        <v>2.3359999999999999</v>
      </c>
      <c r="L20" s="15">
        <f>'Annual Expenses'!L8</f>
        <v>2.3359999999999999</v>
      </c>
      <c r="M20" s="15">
        <f>'Annual Expenses'!M8</f>
        <v>2.3359999999999999</v>
      </c>
      <c r="N20" s="15">
        <f>'Annual Expenses'!N8</f>
        <v>2.3359999999999999</v>
      </c>
    </row>
    <row r="21" spans="1:14" x14ac:dyDescent="0.3">
      <c r="A21" t="s">
        <v>2</v>
      </c>
      <c r="E21" s="15">
        <f>Assumptions!G24</f>
        <v>0</v>
      </c>
      <c r="F21" s="15">
        <f>Assumptions!H24</f>
        <v>0</v>
      </c>
      <c r="G21" s="15">
        <f>Assumptions!I24</f>
        <v>0</v>
      </c>
      <c r="H21" s="15">
        <f>Assumptions!J24</f>
        <v>0</v>
      </c>
      <c r="I21" s="15">
        <f>Assumptions!K24</f>
        <v>0</v>
      </c>
      <c r="J21" s="15">
        <f>Assumptions!L24</f>
        <v>0</v>
      </c>
      <c r="K21" s="15">
        <f>Assumptions!M24</f>
        <v>0</v>
      </c>
      <c r="L21" s="15">
        <f>Assumptions!N24</f>
        <v>0</v>
      </c>
      <c r="M21" s="15">
        <f>Assumptions!O24</f>
        <v>0</v>
      </c>
      <c r="N21" s="15">
        <f>Assumptions!P24</f>
        <v>0</v>
      </c>
    </row>
    <row r="22" spans="1:14" x14ac:dyDescent="0.3">
      <c r="A22" t="s">
        <v>142</v>
      </c>
      <c r="E22" s="15">
        <f>'Annual Expenses'!E9</f>
        <v>3.2</v>
      </c>
      <c r="F22" s="15">
        <f>'Annual Expenses'!F9</f>
        <v>3.44</v>
      </c>
      <c r="G22" s="15">
        <f>'Annual Expenses'!G9</f>
        <v>3.698</v>
      </c>
      <c r="H22" s="15">
        <f>'Annual Expenses'!H9</f>
        <v>3.9753499999999997</v>
      </c>
      <c r="I22" s="15">
        <f>'Annual Expenses'!I9</f>
        <v>4.2735012499999998</v>
      </c>
      <c r="J22" s="15">
        <f>'Annual Expenses'!J9</f>
        <v>4.59401384375</v>
      </c>
      <c r="K22" s="15">
        <f>'Annual Expenses'!K9</f>
        <v>4.9385648820312502</v>
      </c>
      <c r="L22" s="15">
        <f>'Annual Expenses'!L9</f>
        <v>5.308957248183594</v>
      </c>
      <c r="M22" s="15">
        <f>'Annual Expenses'!M9</f>
        <v>5.707129041797363</v>
      </c>
      <c r="N22" s="15">
        <f>'Annual Expenses'!N9</f>
        <v>6.1351637199321649</v>
      </c>
    </row>
    <row r="23" spans="1:14" x14ac:dyDescent="0.3">
      <c r="A23" t="s">
        <v>112</v>
      </c>
      <c r="E23" s="15">
        <f>'Annual Expenses'!E13</f>
        <v>0</v>
      </c>
      <c r="F23" s="15">
        <f>'Annual Expenses'!F13</f>
        <v>0</v>
      </c>
      <c r="G23" s="15">
        <f>'Annual Expenses'!G13</f>
        <v>0</v>
      </c>
      <c r="H23" s="15">
        <f>'Annual Expenses'!H13</f>
        <v>0</v>
      </c>
      <c r="I23" s="15">
        <f>'Annual Expenses'!I13</f>
        <v>0</v>
      </c>
      <c r="J23" s="15">
        <f>'Annual Expenses'!J13</f>
        <v>0</v>
      </c>
      <c r="K23" s="15">
        <f>'Annual Expenses'!K13</f>
        <v>0</v>
      </c>
      <c r="L23" s="15">
        <f>'Annual Expenses'!L13</f>
        <v>0</v>
      </c>
      <c r="M23" s="15">
        <f>'Annual Expenses'!M13</f>
        <v>0</v>
      </c>
      <c r="N23" s="15">
        <f>'Annual Expenses'!N13</f>
        <v>0</v>
      </c>
    </row>
    <row r="24" spans="1:14" x14ac:dyDescent="0.3">
      <c r="A24" t="s">
        <v>143</v>
      </c>
      <c r="E24" s="15">
        <f>'Annual Expenses'!E10</f>
        <v>9.5121402924999998</v>
      </c>
      <c r="F24" s="15">
        <f>'Annual Expenses'!F10</f>
        <v>11.36952039</v>
      </c>
      <c r="G24" s="15">
        <f>'Annual Expenses'!G10</f>
        <v>13.054440455</v>
      </c>
      <c r="H24" s="15">
        <f>'Annual Expenses'!H10</f>
        <v>14.879360520000001</v>
      </c>
      <c r="I24" s="15">
        <f>'Annual Expenses'!I10</f>
        <v>14.599360519999999</v>
      </c>
      <c r="J24" s="15">
        <f>'Annual Expenses'!J10</f>
        <v>14.599360519999999</v>
      </c>
      <c r="K24" s="15">
        <f>'Annual Expenses'!K10</f>
        <v>14.599360519999999</v>
      </c>
      <c r="L24" s="15">
        <f>'Annual Expenses'!L10</f>
        <v>14.599360519999999</v>
      </c>
      <c r="M24" s="15">
        <f>'Annual Expenses'!M10</f>
        <v>14.599360519999999</v>
      </c>
      <c r="N24" s="15">
        <f>'Annual Expenses'!N10</f>
        <v>14.599360519999999</v>
      </c>
    </row>
    <row r="25" spans="1:14" x14ac:dyDescent="0.3">
      <c r="A25" t="s">
        <v>144</v>
      </c>
      <c r="E25" s="15">
        <f>Assumptions!F39-Assumptions!G39</f>
        <v>-13</v>
      </c>
      <c r="F25" s="15">
        <f>Assumptions!G39-Assumptions!H39</f>
        <v>-4.1999999999999993</v>
      </c>
      <c r="G25" s="15">
        <f>Assumptions!H39-Assumptions!I39</f>
        <v>-2.8000000000000007</v>
      </c>
      <c r="H25" s="15">
        <f>Assumptions!I39-Assumptions!J39</f>
        <v>-2.8000000000000007</v>
      </c>
      <c r="I25" s="15">
        <f>Assumptions!J39-Assumptions!K39</f>
        <v>0</v>
      </c>
      <c r="J25" s="15">
        <f>Assumptions!K39-Assumptions!L39</f>
        <v>0</v>
      </c>
      <c r="K25" s="15">
        <f>Assumptions!L39-Assumptions!M39</f>
        <v>0</v>
      </c>
      <c r="L25" s="15">
        <f>Assumptions!M39-Assumptions!N39</f>
        <v>0</v>
      </c>
      <c r="M25" s="15">
        <f>Assumptions!N39-Assumptions!O39</f>
        <v>0</v>
      </c>
      <c r="N25" s="15">
        <f>Assumptions!O39-Assumptions!P39</f>
        <v>0</v>
      </c>
    </row>
    <row r="26" spans="1:14" x14ac:dyDescent="0.3">
      <c r="A26" s="63" t="s">
        <v>145</v>
      </c>
      <c r="B26" s="3"/>
      <c r="C26" s="3"/>
      <c r="D26" s="3"/>
      <c r="E26" s="61">
        <f>SUM(E15:E25)</f>
        <v>97.790043217499999</v>
      </c>
      <c r="F26" s="61">
        <f t="shared" ref="F26:N26" si="3">SUM(F15:F25)</f>
        <v>128.24672429</v>
      </c>
      <c r="G26" s="61">
        <f t="shared" si="3"/>
        <v>149.095845005</v>
      </c>
      <c r="H26" s="61">
        <f t="shared" si="3"/>
        <v>170.10431571999999</v>
      </c>
      <c r="I26" s="61">
        <f t="shared" si="3"/>
        <v>170.12246697</v>
      </c>
      <c r="J26" s="61">
        <f t="shared" si="3"/>
        <v>170.44297956374999</v>
      </c>
      <c r="K26" s="61">
        <f t="shared" si="3"/>
        <v>170.78753060203124</v>
      </c>
      <c r="L26" s="61">
        <f t="shared" si="3"/>
        <v>171.15792296818358</v>
      </c>
      <c r="M26" s="61">
        <f t="shared" si="3"/>
        <v>171.55609476179737</v>
      </c>
      <c r="N26" s="61">
        <f t="shared" si="3"/>
        <v>171.98412943993216</v>
      </c>
    </row>
    <row r="27" spans="1:14" x14ac:dyDescent="0.3">
      <c r="A27" s="50" t="s">
        <v>22</v>
      </c>
      <c r="B27" s="9"/>
      <c r="C27" s="9"/>
      <c r="D27" s="9"/>
      <c r="E27" s="58">
        <f>E12-E26</f>
        <v>66.459956782500001</v>
      </c>
      <c r="F27" s="58">
        <f t="shared" ref="F27:N27" si="4">F12-F26</f>
        <v>90.753275709999997</v>
      </c>
      <c r="G27" s="58">
        <f t="shared" si="4"/>
        <v>106.40415499499997</v>
      </c>
      <c r="H27" s="58">
        <f t="shared" si="4"/>
        <v>121.89568428000001</v>
      </c>
      <c r="I27" s="58">
        <f t="shared" si="4"/>
        <v>121.87753303</v>
      </c>
      <c r="J27" s="58">
        <f t="shared" si="4"/>
        <v>121.55702043625001</v>
      </c>
      <c r="K27" s="58">
        <f t="shared" si="4"/>
        <v>121.21246939796876</v>
      </c>
      <c r="L27" s="58">
        <f t="shared" si="4"/>
        <v>120.84207703181642</v>
      </c>
      <c r="M27" s="58">
        <f t="shared" si="4"/>
        <v>120.44390523820263</v>
      </c>
      <c r="N27" s="58">
        <f t="shared" si="4"/>
        <v>120.01587056006784</v>
      </c>
    </row>
    <row r="28" spans="1:14" x14ac:dyDescent="0.3">
      <c r="A28" t="s">
        <v>114</v>
      </c>
      <c r="E28" s="15">
        <f>'Annual Expenses'!E16</f>
        <v>1.8</v>
      </c>
      <c r="F28" s="15">
        <f>'Annual Expenses'!F16</f>
        <v>1.9800000000000002</v>
      </c>
      <c r="G28" s="15">
        <f>'Annual Expenses'!G16</f>
        <v>2.1780000000000004</v>
      </c>
      <c r="H28" s="15">
        <f>'Annual Expenses'!H16</f>
        <v>2.3958000000000008</v>
      </c>
      <c r="I28" s="15">
        <f>'Annual Expenses'!I16</f>
        <v>2.6353800000000009</v>
      </c>
      <c r="J28" s="15">
        <f>'Annual Expenses'!J16</f>
        <v>2.8989180000000014</v>
      </c>
      <c r="K28" s="15">
        <f>'Annual Expenses'!K16</f>
        <v>3.1888098000000018</v>
      </c>
      <c r="L28" s="15">
        <f>'Annual Expenses'!L16</f>
        <v>3.5076907800000021</v>
      </c>
      <c r="M28" s="15">
        <f>'Annual Expenses'!M16</f>
        <v>3.8584598580000025</v>
      </c>
      <c r="N28" s="15">
        <f>'Annual Expenses'!N16</f>
        <v>4.244305843800003</v>
      </c>
    </row>
    <row r="29" spans="1:14" x14ac:dyDescent="0.3">
      <c r="A29" t="s">
        <v>271</v>
      </c>
      <c r="E29" s="15">
        <f>'Annual Expenses'!E14</f>
        <v>3.2850000000000001</v>
      </c>
      <c r="F29" s="15">
        <f>'Annual Expenses'!F14</f>
        <v>4.38</v>
      </c>
      <c r="G29" s="15">
        <f>'Annual Expenses'!G14</f>
        <v>5.1099999999999994</v>
      </c>
      <c r="H29" s="15">
        <f>'Annual Expenses'!H14</f>
        <v>5.84</v>
      </c>
      <c r="I29" s="15">
        <f>'Annual Expenses'!I14</f>
        <v>5.84</v>
      </c>
      <c r="J29" s="15">
        <f>'Annual Expenses'!J14</f>
        <v>5.84</v>
      </c>
      <c r="K29" s="15">
        <f>'Annual Expenses'!K14</f>
        <v>5.84</v>
      </c>
      <c r="L29" s="15">
        <f>'Annual Expenses'!L14</f>
        <v>5.84</v>
      </c>
      <c r="M29" s="15">
        <f>'Annual Expenses'!M14</f>
        <v>5.84</v>
      </c>
      <c r="N29" s="15">
        <f>'Annual Expenses'!N14</f>
        <v>5.84</v>
      </c>
    </row>
    <row r="30" spans="1:14" x14ac:dyDescent="0.3">
      <c r="A30" t="s">
        <v>113</v>
      </c>
      <c r="E30" s="15">
        <f>'Annual Expenses'!E15</f>
        <v>3.2850000000000001</v>
      </c>
      <c r="F30" s="15">
        <f>'Annual Expenses'!F15</f>
        <v>4.38</v>
      </c>
      <c r="G30" s="15">
        <f>'Annual Expenses'!G15</f>
        <v>5.1099999999999994</v>
      </c>
      <c r="H30" s="15">
        <f>'Annual Expenses'!H15</f>
        <v>5.84</v>
      </c>
      <c r="I30" s="15">
        <f>'Annual Expenses'!I15</f>
        <v>5.84</v>
      </c>
      <c r="J30" s="15">
        <f>'Annual Expenses'!J15</f>
        <v>0</v>
      </c>
      <c r="K30" s="15">
        <f>'Annual Expenses'!K15</f>
        <v>0</v>
      </c>
      <c r="L30" s="15">
        <f>'Annual Expenses'!L15</f>
        <v>0</v>
      </c>
      <c r="M30" s="15">
        <f>'Annual Expenses'!M15</f>
        <v>0</v>
      </c>
      <c r="N30" s="15">
        <f>'Annual Expenses'!N15</f>
        <v>0</v>
      </c>
    </row>
    <row r="31" spans="1:14" x14ac:dyDescent="0.3">
      <c r="A31" t="s">
        <v>146</v>
      </c>
      <c r="E31" s="15">
        <f>Assumptions!G25</f>
        <v>0</v>
      </c>
      <c r="F31" s="15">
        <f>Assumptions!H25</f>
        <v>0</v>
      </c>
      <c r="G31" s="15">
        <f>Assumptions!I25</f>
        <v>0</v>
      </c>
      <c r="H31" s="15">
        <f>Assumptions!J25</f>
        <v>0</v>
      </c>
      <c r="I31" s="15">
        <f>Assumptions!K25</f>
        <v>0</v>
      </c>
      <c r="J31" s="15">
        <f>Assumptions!L25</f>
        <v>0</v>
      </c>
      <c r="K31" s="15">
        <f>Assumptions!M25</f>
        <v>0</v>
      </c>
      <c r="L31" s="15">
        <f>Assumptions!N25</f>
        <v>0</v>
      </c>
      <c r="M31" s="15">
        <f>Assumptions!O25</f>
        <v>0</v>
      </c>
      <c r="N31" s="15">
        <f>Assumptions!P25</f>
        <v>0</v>
      </c>
    </row>
    <row r="32" spans="1:14" x14ac:dyDescent="0.3">
      <c r="A32" t="s">
        <v>20</v>
      </c>
      <c r="E32" s="15">
        <f>'Annual Expenses'!E46</f>
        <v>12.88738</v>
      </c>
      <c r="F32" s="15">
        <f>'Annual Expenses'!F46</f>
        <v>12.88738</v>
      </c>
      <c r="G32" s="15">
        <f>'Annual Expenses'!G46</f>
        <v>13.089630000000001</v>
      </c>
      <c r="H32" s="15">
        <f>'Annual Expenses'!H46</f>
        <v>13.291880000000001</v>
      </c>
      <c r="I32" s="15">
        <f>'Annual Expenses'!I46</f>
        <v>13.494130000000002</v>
      </c>
      <c r="J32" s="15">
        <f>'Annual Expenses'!J46</f>
        <v>13.696380000000001</v>
      </c>
      <c r="K32" s="15">
        <f>'Annual Expenses'!K46</f>
        <v>14.100880000000002</v>
      </c>
      <c r="L32" s="15">
        <f>'Annual Expenses'!L46</f>
        <v>14.505380000000001</v>
      </c>
      <c r="M32" s="15">
        <f>'Annual Expenses'!M46</f>
        <v>14.909880000000001</v>
      </c>
      <c r="N32" s="15">
        <f>'Annual Expenses'!N46</f>
        <v>15.314380000000002</v>
      </c>
    </row>
    <row r="33" spans="1:14" x14ac:dyDescent="0.3">
      <c r="A33" t="s">
        <v>147</v>
      </c>
      <c r="E33" s="15">
        <f>'Annual Expenses'!E17</f>
        <v>0.4</v>
      </c>
      <c r="F33" s="15">
        <f>'Annual Expenses'!F17</f>
        <v>0.4</v>
      </c>
      <c r="G33" s="15">
        <f>'Annual Expenses'!G17</f>
        <v>0.4</v>
      </c>
      <c r="H33" s="15">
        <f>'Annual Expenses'!H17</f>
        <v>0.4</v>
      </c>
      <c r="I33" s="15">
        <f>'Annual Expenses'!I17</f>
        <v>0.4</v>
      </c>
      <c r="J33" s="15">
        <f>'Annual Expenses'!J17</f>
        <v>0.4</v>
      </c>
      <c r="K33" s="15">
        <f>'Annual Expenses'!K17</f>
        <v>0.4</v>
      </c>
      <c r="L33" s="15">
        <f>'Annual Expenses'!L17</f>
        <v>0.4</v>
      </c>
      <c r="M33" s="15">
        <f>'Annual Expenses'!M17</f>
        <v>0.4</v>
      </c>
      <c r="N33" s="15">
        <f>'Annual Expenses'!N17</f>
        <v>0.4</v>
      </c>
    </row>
    <row r="34" spans="1:14" x14ac:dyDescent="0.3">
      <c r="A34" t="s">
        <v>70</v>
      </c>
      <c r="E34" s="15">
        <f>Assumptions!G26</f>
        <v>0</v>
      </c>
      <c r="F34" s="15">
        <f>Assumptions!H26</f>
        <v>0</v>
      </c>
      <c r="G34" s="15">
        <f>Assumptions!I26</f>
        <v>0</v>
      </c>
      <c r="H34" s="15">
        <f>Assumptions!J26</f>
        <v>0</v>
      </c>
      <c r="I34" s="15">
        <f>Assumptions!K26</f>
        <v>0</v>
      </c>
      <c r="J34" s="15">
        <f>Assumptions!L26</f>
        <v>0</v>
      </c>
      <c r="K34" s="15">
        <f>Assumptions!M26</f>
        <v>0</v>
      </c>
      <c r="L34" s="15">
        <f>Assumptions!N26</f>
        <v>0</v>
      </c>
      <c r="M34" s="15">
        <f>Assumptions!O26</f>
        <v>0</v>
      </c>
      <c r="N34" s="15">
        <f>Assumptions!P26</f>
        <v>0</v>
      </c>
    </row>
    <row r="35" spans="1:14" x14ac:dyDescent="0.3">
      <c r="A35" s="68" t="s">
        <v>148</v>
      </c>
      <c r="E35" s="15">
        <f>-1*Assumptions!G27</f>
        <v>0</v>
      </c>
      <c r="F35" s="15">
        <f>-1*Assumptions!H27</f>
        <v>0</v>
      </c>
      <c r="G35" s="15">
        <f>-1*Assumptions!I27</f>
        <v>0</v>
      </c>
      <c r="H35" s="15">
        <f>-1*Assumptions!J27</f>
        <v>0</v>
      </c>
      <c r="I35" s="15">
        <f>-1*Assumptions!K27</f>
        <v>0</v>
      </c>
      <c r="J35" s="15">
        <f>-1*Assumptions!L27</f>
        <v>0</v>
      </c>
      <c r="K35" s="15">
        <f>-1*Assumptions!M27</f>
        <v>0</v>
      </c>
      <c r="L35" s="15">
        <f>-1*Assumptions!N27</f>
        <v>0</v>
      </c>
      <c r="M35" s="15">
        <f>-1*Assumptions!O27</f>
        <v>0</v>
      </c>
      <c r="N35" s="15">
        <f>-1*Assumptions!P27</f>
        <v>0</v>
      </c>
    </row>
    <row r="36" spans="1:14" x14ac:dyDescent="0.3">
      <c r="A36" s="63" t="s">
        <v>149</v>
      </c>
      <c r="B36" s="3"/>
      <c r="C36" s="3"/>
      <c r="D36" s="3"/>
      <c r="E36" s="61">
        <f>SUM(E28:E35)</f>
        <v>21.65738</v>
      </c>
      <c r="F36" s="61">
        <f t="shared" ref="F36:N36" si="5">SUM(F28:F35)</f>
        <v>24.027380000000001</v>
      </c>
      <c r="G36" s="61">
        <f t="shared" si="5"/>
        <v>25.887630000000001</v>
      </c>
      <c r="H36" s="61">
        <f t="shared" si="5"/>
        <v>27.767679999999999</v>
      </c>
      <c r="I36" s="61">
        <f t="shared" si="5"/>
        <v>28.209510000000002</v>
      </c>
      <c r="J36" s="61">
        <f t="shared" si="5"/>
        <v>22.835298000000002</v>
      </c>
      <c r="K36" s="61">
        <f t="shared" si="5"/>
        <v>23.5296898</v>
      </c>
      <c r="L36" s="61">
        <f t="shared" si="5"/>
        <v>24.253070780000002</v>
      </c>
      <c r="M36" s="61">
        <f t="shared" si="5"/>
        <v>25.008339858000003</v>
      </c>
      <c r="N36" s="61">
        <f t="shared" si="5"/>
        <v>25.798685843800001</v>
      </c>
    </row>
    <row r="37" spans="1:14" x14ac:dyDescent="0.3">
      <c r="A37" s="63" t="s">
        <v>150</v>
      </c>
      <c r="B37" s="3"/>
      <c r="C37" s="3"/>
      <c r="D37" s="3"/>
      <c r="E37" s="61">
        <f>E27-E36</f>
        <v>44.802576782499997</v>
      </c>
      <c r="F37" s="61">
        <f t="shared" ref="F37:N37" si="6">F27-F36</f>
        <v>66.725895710000003</v>
      </c>
      <c r="G37" s="61">
        <f t="shared" si="6"/>
        <v>80.516524994999969</v>
      </c>
      <c r="H37" s="61">
        <f t="shared" si="6"/>
        <v>94.128004280000013</v>
      </c>
      <c r="I37" s="61">
        <f t="shared" si="6"/>
        <v>93.668023030000001</v>
      </c>
      <c r="J37" s="61">
        <f t="shared" si="6"/>
        <v>98.721722436250019</v>
      </c>
      <c r="K37" s="61">
        <f t="shared" si="6"/>
        <v>97.682779597968761</v>
      </c>
      <c r="L37" s="61">
        <f t="shared" si="6"/>
        <v>96.589006251816414</v>
      </c>
      <c r="M37" s="61">
        <f t="shared" si="6"/>
        <v>95.435565380202632</v>
      </c>
      <c r="N37" s="61">
        <f t="shared" si="6"/>
        <v>94.217184716267838</v>
      </c>
    </row>
    <row r="38" spans="1:14" x14ac:dyDescent="0.3">
      <c r="A38" t="s">
        <v>151</v>
      </c>
      <c r="E38" s="15">
        <f>'Annual Expenses'!E29</f>
        <v>19.236000000000001</v>
      </c>
      <c r="F38" s="15">
        <f>'Annual Expenses'!F29</f>
        <v>19.908000000000001</v>
      </c>
      <c r="G38" s="15">
        <f>'Annual Expenses'!G29</f>
        <v>19.291500000000003</v>
      </c>
      <c r="H38" s="15">
        <f>'Annual Expenses'!H29</f>
        <v>17.602499999999999</v>
      </c>
      <c r="I38" s="15">
        <f>'Annual Expenses'!I29</f>
        <v>15.457500000000001</v>
      </c>
      <c r="J38" s="15">
        <f>'Annual Expenses'!J29</f>
        <v>13.3125</v>
      </c>
      <c r="K38" s="15">
        <f>'Annual Expenses'!K29</f>
        <v>11.1675</v>
      </c>
      <c r="L38" s="15">
        <f>'Annual Expenses'!L29</f>
        <v>9.0224999999999991</v>
      </c>
      <c r="M38" s="15">
        <f>'Annual Expenses'!M29</f>
        <v>6.8774999999999995</v>
      </c>
      <c r="N38" s="15">
        <f>'Annual Expenses'!N29</f>
        <v>4.7324999999999999</v>
      </c>
    </row>
    <row r="39" spans="1:14" x14ac:dyDescent="0.3">
      <c r="A39" t="s">
        <v>73</v>
      </c>
      <c r="E39" s="15">
        <f>Assumptions!G30</f>
        <v>0</v>
      </c>
      <c r="F39" s="15">
        <f>Assumptions!H30</f>
        <v>0</v>
      </c>
      <c r="G39" s="15">
        <f>Assumptions!I30</f>
        <v>0</v>
      </c>
      <c r="H39" s="15">
        <f>Assumptions!J30</f>
        <v>0</v>
      </c>
      <c r="I39" s="15">
        <f>Assumptions!K30</f>
        <v>0</v>
      </c>
      <c r="J39" s="15">
        <f>Assumptions!L30</f>
        <v>0</v>
      </c>
      <c r="K39" s="15">
        <f>Assumptions!M30</f>
        <v>0</v>
      </c>
      <c r="L39" s="15">
        <f>Assumptions!N30</f>
        <v>0</v>
      </c>
      <c r="M39" s="15">
        <f>Assumptions!O30</f>
        <v>0</v>
      </c>
      <c r="N39" s="15">
        <f>Assumptions!P30</f>
        <v>0</v>
      </c>
    </row>
    <row r="40" spans="1:14" x14ac:dyDescent="0.3">
      <c r="A40" t="s">
        <v>72</v>
      </c>
      <c r="E40" s="15">
        <f>Assumptions!G28</f>
        <v>0</v>
      </c>
      <c r="F40" s="15">
        <f>Assumptions!H28</f>
        <v>0</v>
      </c>
      <c r="G40" s="15">
        <f>Assumptions!I28</f>
        <v>0</v>
      </c>
      <c r="H40" s="15">
        <f>Assumptions!J28</f>
        <v>0</v>
      </c>
      <c r="I40" s="15">
        <f>Assumptions!K28</f>
        <v>0</v>
      </c>
      <c r="J40" s="15">
        <f>Assumptions!L28</f>
        <v>0</v>
      </c>
      <c r="K40" s="15">
        <f>Assumptions!M28</f>
        <v>0</v>
      </c>
      <c r="L40" s="15">
        <f>Assumptions!N28</f>
        <v>0</v>
      </c>
      <c r="M40" s="15">
        <f>Assumptions!O28</f>
        <v>0</v>
      </c>
      <c r="N40" s="15">
        <f>Assumptions!P28</f>
        <v>0</v>
      </c>
    </row>
    <row r="41" spans="1:14" x14ac:dyDescent="0.3">
      <c r="A41" s="10" t="s">
        <v>152</v>
      </c>
      <c r="B41" s="10"/>
      <c r="C41" s="10"/>
      <c r="D41" s="10"/>
      <c r="E41" s="65">
        <f>Assumptions!G29</f>
        <v>0</v>
      </c>
      <c r="F41" s="65">
        <f>Assumptions!H29</f>
        <v>0</v>
      </c>
      <c r="G41" s="65">
        <f>Assumptions!I29</f>
        <v>0</v>
      </c>
      <c r="H41" s="65">
        <f>Assumptions!J29</f>
        <v>0</v>
      </c>
      <c r="I41" s="65">
        <f>Assumptions!K29</f>
        <v>0</v>
      </c>
      <c r="J41" s="65">
        <f>Assumptions!L29</f>
        <v>0</v>
      </c>
      <c r="K41" s="65">
        <f>Assumptions!M29</f>
        <v>0</v>
      </c>
      <c r="L41" s="65">
        <f>Assumptions!N29</f>
        <v>0</v>
      </c>
      <c r="M41" s="65">
        <f>Assumptions!O29</f>
        <v>0</v>
      </c>
      <c r="N41" s="65">
        <f>Assumptions!P29</f>
        <v>0</v>
      </c>
    </row>
    <row r="42" spans="1:14" x14ac:dyDescent="0.3">
      <c r="A42" s="69" t="s">
        <v>153</v>
      </c>
      <c r="B42" s="3"/>
      <c r="C42" s="3"/>
      <c r="D42" s="3"/>
      <c r="E42" s="61">
        <f>SUM(E37,E40:E41)-SUM(E38:E39)</f>
        <v>25.566576782499997</v>
      </c>
      <c r="F42" s="61">
        <f t="shared" ref="F42:N42" si="7">SUM(F37,F40:F41)-SUM(F38:F39)</f>
        <v>46.817895710000002</v>
      </c>
      <c r="G42" s="61">
        <f t="shared" si="7"/>
        <v>61.22502499499997</v>
      </c>
      <c r="H42" s="61">
        <f t="shared" si="7"/>
        <v>76.525504280000007</v>
      </c>
      <c r="I42" s="61">
        <f t="shared" si="7"/>
        <v>78.210523030000004</v>
      </c>
      <c r="J42" s="61">
        <f t="shared" si="7"/>
        <v>85.409222436250019</v>
      </c>
      <c r="K42" s="61">
        <f t="shared" si="7"/>
        <v>86.515279597968757</v>
      </c>
      <c r="L42" s="61">
        <f t="shared" si="7"/>
        <v>87.566506251816421</v>
      </c>
      <c r="M42" s="61">
        <f t="shared" si="7"/>
        <v>88.558065380202635</v>
      </c>
      <c r="N42" s="61">
        <f t="shared" si="7"/>
        <v>89.484684716267836</v>
      </c>
    </row>
    <row r="43" spans="1:14" x14ac:dyDescent="0.3">
      <c r="A43" s="59" t="s">
        <v>154</v>
      </c>
      <c r="B43" s="10"/>
      <c r="C43" s="10"/>
      <c r="D43" s="10"/>
      <c r="E43" s="65">
        <f>'Tax Schedule'!E11</f>
        <v>0</v>
      </c>
      <c r="F43" s="65">
        <f>'Tax Schedule'!F11</f>
        <v>7.0908081231249982</v>
      </c>
      <c r="G43" s="65">
        <f>'Tax Schedule'!G11</f>
        <v>12.759501248749991</v>
      </c>
      <c r="H43" s="65">
        <f>'Tax Schedule'!H11</f>
        <v>17.900615445000003</v>
      </c>
      <c r="I43" s="65">
        <f>'Tax Schedule'!I11</f>
        <v>19.324817413750001</v>
      </c>
      <c r="J43" s="65">
        <f>'Tax Schedule'!J11</f>
        <v>21.892323138750005</v>
      </c>
      <c r="K43" s="65">
        <f>'Tax Schedule'!K11</f>
        <v>22.654345518007815</v>
      </c>
      <c r="L43" s="65">
        <f>'Tax Schedule'!L11</f>
        <v>23.308978125965822</v>
      </c>
      <c r="M43" s="65">
        <f>'Tax Schedule'!M11</f>
        <v>23.878190881521949</v>
      </c>
      <c r="N43" s="65">
        <f>'Tax Schedule'!N11</f>
        <v>24.378074234211674</v>
      </c>
    </row>
    <row r="44" spans="1:14" x14ac:dyDescent="0.3">
      <c r="A44" s="69" t="s">
        <v>155</v>
      </c>
      <c r="B44" s="3"/>
      <c r="C44" s="3"/>
      <c r="D44" s="3"/>
      <c r="E44" s="61">
        <f>E42-E43</f>
        <v>25.566576782499997</v>
      </c>
      <c r="F44" s="61">
        <f t="shared" ref="F44:N44" si="8">F42-F43</f>
        <v>39.727087586875001</v>
      </c>
      <c r="G44" s="61">
        <f t="shared" si="8"/>
        <v>48.465523746249978</v>
      </c>
      <c r="H44" s="61">
        <f t="shared" si="8"/>
        <v>58.624888835000007</v>
      </c>
      <c r="I44" s="61">
        <f t="shared" si="8"/>
        <v>58.885705616250007</v>
      </c>
      <c r="J44" s="61">
        <f t="shared" si="8"/>
        <v>63.516899297500018</v>
      </c>
      <c r="K44" s="61">
        <f t="shared" si="8"/>
        <v>63.860934079960941</v>
      </c>
      <c r="L44" s="61">
        <f t="shared" si="8"/>
        <v>64.257528125850598</v>
      </c>
      <c r="M44" s="61">
        <f t="shared" si="8"/>
        <v>64.679874498680689</v>
      </c>
      <c r="N44" s="61">
        <f t="shared" si="8"/>
        <v>65.106610482056169</v>
      </c>
    </row>
    <row r="45" spans="1:14" x14ac:dyDescent="0.3">
      <c r="A45" s="70" t="s">
        <v>156</v>
      </c>
      <c r="B45" s="10"/>
      <c r="C45" s="10"/>
      <c r="D45" s="10"/>
      <c r="E45" s="65">
        <f>E44+E32+E33</f>
        <v>38.853956782499999</v>
      </c>
      <c r="F45" s="65">
        <f t="shared" ref="F45:N45" si="9">F44+F32+F33</f>
        <v>53.014467586875</v>
      </c>
      <c r="G45" s="65">
        <f t="shared" si="9"/>
        <v>61.955153746249977</v>
      </c>
      <c r="H45" s="65">
        <f t="shared" si="9"/>
        <v>72.316768835000019</v>
      </c>
      <c r="I45" s="65">
        <f t="shared" si="9"/>
        <v>72.779835616250011</v>
      </c>
      <c r="J45" s="65">
        <f t="shared" si="9"/>
        <v>77.613279297500029</v>
      </c>
      <c r="K45" s="65">
        <f t="shared" si="9"/>
        <v>78.361814079960951</v>
      </c>
      <c r="L45" s="65">
        <f t="shared" si="9"/>
        <v>79.162908125850606</v>
      </c>
      <c r="M45" s="65">
        <f t="shared" si="9"/>
        <v>79.989754498680696</v>
      </c>
      <c r="N45" s="65">
        <f t="shared" si="9"/>
        <v>80.820990482056175</v>
      </c>
    </row>
    <row r="46" spans="1:14" x14ac:dyDescent="0.3">
      <c r="A46" s="70"/>
      <c r="B46" s="10"/>
      <c r="C46" s="10"/>
      <c r="D46" s="10"/>
      <c r="E46" s="65"/>
      <c r="F46" s="65"/>
      <c r="G46" s="65"/>
      <c r="H46" s="65"/>
      <c r="I46" s="65"/>
      <c r="J46" s="65"/>
      <c r="K46" s="65"/>
      <c r="L46" s="65"/>
      <c r="M46" s="65"/>
      <c r="N46" s="65"/>
    </row>
    <row r="47" spans="1:14" x14ac:dyDescent="0.3">
      <c r="A47" s="23" t="s">
        <v>157</v>
      </c>
      <c r="B47" s="10"/>
      <c r="C47" s="10"/>
      <c r="D47" s="10"/>
      <c r="E47" s="65"/>
      <c r="F47" s="65"/>
      <c r="G47" s="66"/>
      <c r="H47" s="66"/>
      <c r="I47" s="66"/>
      <c r="J47" s="66"/>
      <c r="K47" s="66"/>
      <c r="L47" s="66"/>
      <c r="M47" s="66"/>
      <c r="N47" s="66"/>
    </row>
    <row r="48" spans="1:14" x14ac:dyDescent="0.3">
      <c r="A48" s="71" t="s">
        <v>75</v>
      </c>
      <c r="B48" s="10"/>
      <c r="C48" s="10"/>
      <c r="D48" s="10"/>
      <c r="E48" s="65">
        <f>IF((D50+E44)&gt;0,MIN(Assumptions!G33,(D50+E44)),0)</f>
        <v>0</v>
      </c>
      <c r="F48" s="65">
        <f>IF((SUM($D$50:E50)+F44)&gt;0,MIN(Assumptions!H33,((SUM($D$50:E50))),0))</f>
        <v>0</v>
      </c>
      <c r="G48" s="65">
        <f>IF((SUM($D$50:F50)+G44)&gt;0,MIN(Assumptions!I33,((SUM($D$50:F50))),0))</f>
        <v>0</v>
      </c>
      <c r="H48" s="65">
        <f>IF((SUM($D$50:G50)+H44)&gt;0,MIN(Assumptions!J33,((SUM($D$50:G50))),0))</f>
        <v>0</v>
      </c>
      <c r="I48" s="65">
        <f>IF((SUM($D$50:H50)+I44)&gt;0,MIN(Assumptions!K33,((SUM($D$50:H50))),0))</f>
        <v>0</v>
      </c>
      <c r="J48" s="65">
        <f>IF((SUM($D$50:I50)+J44)&gt;0,MIN(Assumptions!L33,((SUM($D$50:I50))),0))</f>
        <v>0</v>
      </c>
      <c r="K48" s="65">
        <f>IF((SUM($D$50:J50)+K44)&gt;0,MIN(Assumptions!M33,((SUM($D$50:J50))),0))</f>
        <v>0</v>
      </c>
      <c r="L48" s="65">
        <f>IF((SUM($D$50:K50)+L44)&gt;0,MIN(Assumptions!N33,((SUM($D$50:K50))),0))</f>
        <v>0</v>
      </c>
      <c r="M48" s="65">
        <f>IF((SUM($D$50:L50)+M44)&gt;0,MIN(Assumptions!O33,((SUM($D$50:L50))),0))</f>
        <v>0</v>
      </c>
      <c r="N48" s="65">
        <f>IF((SUM($D$50:M50)+N44)&gt;0,MIN(Assumptions!P33,((SUM($D$50:M50))),0))</f>
        <v>0</v>
      </c>
    </row>
    <row r="49" spans="1:14" x14ac:dyDescent="0.3">
      <c r="A49" s="71" t="s">
        <v>0</v>
      </c>
      <c r="B49" s="10"/>
      <c r="C49" s="10"/>
      <c r="D49" s="10"/>
      <c r="E49" s="65">
        <f>IF((D50+E44)&gt;0,MIN(Assumptions!$B$17*Assumptions!G34,(D50+E44)),0)</f>
        <v>0</v>
      </c>
      <c r="F49" s="65">
        <f>IF((E50+F44)&gt;0,MIN(Assumptions!$B$17*Assumptions!H34,(E50+F44)),0)</f>
        <v>6.65</v>
      </c>
      <c r="G49" s="65">
        <f>IF((F50+G44)&gt;0,MIN(Assumptions!$B$17*Assumptions!I34,(F50+G44)),0)</f>
        <v>9.9749999999999996</v>
      </c>
      <c r="H49" s="65">
        <f>IF((G50+H44)&gt;0,MIN(Assumptions!$B$17*Assumptions!J34,(G50+H44)),0)</f>
        <v>13.3</v>
      </c>
      <c r="I49" s="65">
        <f>IF((H50+I44)&gt;0,MIN(Assumptions!$B$17*Assumptions!K34,(H50+I44)),0)</f>
        <v>13.3</v>
      </c>
      <c r="J49" s="65">
        <f>IF((I50+J44)&gt;0,MIN(Assumptions!$B$17*Assumptions!L34,(I50+J44)),0)</f>
        <v>13.3</v>
      </c>
      <c r="K49" s="65">
        <f>IF((J50+K44)&gt;0,MIN(Assumptions!$B$17*Assumptions!M34,(J50+K44)),0)</f>
        <v>13.3</v>
      </c>
      <c r="L49" s="65">
        <f>IF((K50+L44)&gt;0,MIN(Assumptions!$B$17*Assumptions!N34,(K50+L44)),0)</f>
        <v>13.3</v>
      </c>
      <c r="M49" s="65">
        <f>IF((L50+M44)&gt;0,MIN(Assumptions!$B$17*Assumptions!O34,(L50+M44)),0)</f>
        <v>13.3</v>
      </c>
      <c r="N49" s="65">
        <f>IF((M50+N44)&gt;0,MIN(Assumptions!$B$17*Assumptions!P34,(M50+N44)),0)</f>
        <v>13.3</v>
      </c>
    </row>
    <row r="50" spans="1:14" x14ac:dyDescent="0.3">
      <c r="A50" s="70" t="s">
        <v>158</v>
      </c>
      <c r="B50" s="10"/>
      <c r="C50" s="10"/>
      <c r="D50" s="10"/>
      <c r="E50" s="65">
        <f>E44-E48-E49</f>
        <v>25.566576782499997</v>
      </c>
      <c r="F50" s="65">
        <f t="shared" ref="F50:N50" si="10">F44-F48-F49</f>
        <v>33.077087586875003</v>
      </c>
      <c r="G50" s="65">
        <f t="shared" si="10"/>
        <v>38.490523746249977</v>
      </c>
      <c r="H50" s="65">
        <f t="shared" si="10"/>
        <v>45.32488883500001</v>
      </c>
      <c r="I50" s="65">
        <f t="shared" si="10"/>
        <v>45.58570561625001</v>
      </c>
      <c r="J50" s="65">
        <f t="shared" si="10"/>
        <v>50.216899297500021</v>
      </c>
      <c r="K50" s="65">
        <f t="shared" si="10"/>
        <v>50.560934079960944</v>
      </c>
      <c r="L50" s="65">
        <f t="shared" si="10"/>
        <v>50.957528125850601</v>
      </c>
      <c r="M50" s="65">
        <f t="shared" si="10"/>
        <v>51.379874498680692</v>
      </c>
      <c r="N50" s="65">
        <f t="shared" si="10"/>
        <v>51.806610482056172</v>
      </c>
    </row>
    <row r="51" spans="1:14" x14ac:dyDescent="0.3">
      <c r="A51" s="70" t="s">
        <v>159</v>
      </c>
      <c r="B51" s="10"/>
      <c r="C51" s="10"/>
      <c r="D51" s="10"/>
      <c r="E51" s="65">
        <f>D51+E50</f>
        <v>25.566576782499997</v>
      </c>
      <c r="F51" s="65">
        <f>E51+F50</f>
        <v>58.643664369375003</v>
      </c>
      <c r="G51" s="65">
        <f t="shared" ref="G51:N51" si="11">F51+G50</f>
        <v>97.13418811562498</v>
      </c>
      <c r="H51" s="65">
        <f t="shared" si="11"/>
        <v>142.45907695062499</v>
      </c>
      <c r="I51" s="65">
        <f t="shared" si="11"/>
        <v>188.044782566875</v>
      </c>
      <c r="J51" s="65">
        <f t="shared" si="11"/>
        <v>238.26168186437502</v>
      </c>
      <c r="K51" s="65">
        <f t="shared" si="11"/>
        <v>288.82261594433595</v>
      </c>
      <c r="L51" s="65">
        <f t="shared" si="11"/>
        <v>339.78014407018657</v>
      </c>
      <c r="M51" s="65">
        <f t="shared" si="11"/>
        <v>391.16001856886726</v>
      </c>
      <c r="N51" s="65">
        <f t="shared" si="11"/>
        <v>442.96662905092342</v>
      </c>
    </row>
    <row r="52" spans="1:14" x14ac:dyDescent="0.3">
      <c r="A52" s="23"/>
      <c r="B52" s="10"/>
      <c r="C52" s="10"/>
      <c r="D52" s="10"/>
      <c r="F52" s="65"/>
      <c r="G52" s="65"/>
      <c r="H52" s="65"/>
      <c r="I52" s="65"/>
      <c r="J52" s="65"/>
      <c r="K52" s="65"/>
      <c r="L52" s="65"/>
      <c r="M52" s="65"/>
      <c r="N52" s="65"/>
    </row>
    <row r="53" spans="1:14" x14ac:dyDescent="0.3">
      <c r="A53" s="23"/>
      <c r="B53" s="10"/>
      <c r="C53" s="10"/>
      <c r="D53" s="10"/>
      <c r="E53" s="65"/>
      <c r="F53" s="65"/>
      <c r="G53" s="66"/>
      <c r="H53" s="66"/>
      <c r="I53" s="66"/>
      <c r="J53" s="66"/>
      <c r="K53" s="66"/>
      <c r="L53" s="66"/>
      <c r="M53" s="66"/>
      <c r="N53" s="66"/>
    </row>
    <row r="54" spans="1:14" x14ac:dyDescent="0.3">
      <c r="A54" s="23"/>
      <c r="B54" s="10"/>
      <c r="C54" s="10"/>
      <c r="D54" s="10"/>
      <c r="E54" s="65"/>
      <c r="F54" s="65"/>
      <c r="G54" s="66"/>
      <c r="H54" s="66"/>
      <c r="I54" s="66"/>
      <c r="J54" s="66"/>
      <c r="K54" s="66"/>
      <c r="L54" s="66"/>
      <c r="M54" s="66"/>
      <c r="N54" s="66"/>
    </row>
    <row r="55" spans="1:14" x14ac:dyDescent="0.3">
      <c r="A55" s="23"/>
      <c r="B55" s="10"/>
      <c r="C55" s="10"/>
      <c r="D55" s="10"/>
      <c r="E55" s="65"/>
      <c r="F55" s="65"/>
      <c r="G55" s="66"/>
      <c r="H55" s="66"/>
      <c r="I55" s="66"/>
      <c r="J55" s="66"/>
      <c r="K55" s="66"/>
      <c r="L55" s="66"/>
      <c r="M55" s="66"/>
      <c r="N55" s="66"/>
    </row>
  </sheetData>
  <mergeCells count="2">
    <mergeCell ref="A3:A4"/>
    <mergeCell ref="D3:N3"/>
  </mergeCells>
  <pageMargins left="0.7" right="0.7" top="0.75" bottom="0.75" header="0.3" footer="0.3"/>
  <ignoredErrors>
    <ignoredError sqref="E11:N11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4"/>
  <sheetViews>
    <sheetView showGridLines="0" workbookViewId="0">
      <pane xSplit="3" ySplit="4" topLeftCell="D8" activePane="bottomRight" state="frozen"/>
      <selection activeCell="P5" sqref="P5"/>
      <selection pane="topRight" activeCell="P5" sqref="P5"/>
      <selection pane="bottomLeft" activeCell="P5" sqref="P5"/>
      <selection pane="bottomRight" activeCell="O24" sqref="O24"/>
    </sheetView>
  </sheetViews>
  <sheetFormatPr defaultColWidth="8.88671875" defaultRowHeight="14.4" x14ac:dyDescent="0.3"/>
  <cols>
    <col min="1" max="1" width="35.33203125" customWidth="1"/>
    <col min="2" max="3" width="1.109375" customWidth="1"/>
    <col min="4" max="4" width="10.6640625" bestFit="1" customWidth="1"/>
    <col min="11" max="14" width="9.5546875" bestFit="1" customWidth="1"/>
  </cols>
  <sheetData>
    <row r="1" spans="1:14" s="6" customFormat="1" ht="18" x14ac:dyDescent="0.35">
      <c r="A1" s="6" t="s">
        <v>438</v>
      </c>
    </row>
    <row r="2" spans="1:14" x14ac:dyDescent="0.3">
      <c r="A2" t="s">
        <v>3</v>
      </c>
    </row>
    <row r="3" spans="1:14" x14ac:dyDescent="0.3">
      <c r="A3" s="182" t="s">
        <v>36</v>
      </c>
      <c r="B3" s="48"/>
      <c r="C3" s="48"/>
      <c r="D3" s="183" t="s">
        <v>15</v>
      </c>
      <c r="E3" s="183"/>
      <c r="F3" s="183"/>
      <c r="G3" s="183"/>
      <c r="H3" s="183"/>
      <c r="I3" s="183"/>
      <c r="J3" s="183"/>
      <c r="K3" s="183"/>
      <c r="L3" s="183"/>
      <c r="M3" s="183"/>
      <c r="N3" s="183"/>
    </row>
    <row r="4" spans="1:14" x14ac:dyDescent="0.3">
      <c r="A4" s="182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s="23" t="s">
        <v>164</v>
      </c>
      <c r="D6" s="15"/>
      <c r="E6" s="57">
        <f>'Income Statement'!E37</f>
        <v>44.802576782499997</v>
      </c>
      <c r="F6" s="57">
        <f>'Income Statement'!F37</f>
        <v>66.725895710000003</v>
      </c>
      <c r="G6" s="57">
        <f>'Income Statement'!G37</f>
        <v>80.516524994999969</v>
      </c>
      <c r="H6" s="57">
        <f>'Income Statement'!H37</f>
        <v>94.128004280000013</v>
      </c>
      <c r="I6" s="57">
        <f>'Income Statement'!I37</f>
        <v>93.668023030000001</v>
      </c>
      <c r="J6" s="57">
        <f>'Income Statement'!J37</f>
        <v>98.721722436250019</v>
      </c>
      <c r="K6" s="57">
        <f>'Income Statement'!K37</f>
        <v>97.682779597968761</v>
      </c>
      <c r="L6" s="57">
        <f>'Income Statement'!L37</f>
        <v>96.589006251816414</v>
      </c>
      <c r="M6" s="57">
        <f>'Income Statement'!M37</f>
        <v>95.435565380202632</v>
      </c>
      <c r="N6" s="57">
        <f>'Income Statement'!N37</f>
        <v>94.217184716267838</v>
      </c>
    </row>
    <row r="7" spans="1:14" x14ac:dyDescent="0.3">
      <c r="A7" s="70" t="s">
        <v>165</v>
      </c>
      <c r="D7" s="15"/>
      <c r="E7" s="57">
        <f>-'Tax Schedule'!E11</f>
        <v>0</v>
      </c>
      <c r="F7" s="57">
        <f>-'Tax Schedule'!F11</f>
        <v>-7.0908081231249982</v>
      </c>
      <c r="G7" s="57">
        <f>-'Tax Schedule'!G11</f>
        <v>-12.759501248749991</v>
      </c>
      <c r="H7" s="57">
        <f>-'Tax Schedule'!H11</f>
        <v>-17.900615445000003</v>
      </c>
      <c r="I7" s="57">
        <f>-'Tax Schedule'!I11</f>
        <v>-19.324817413750001</v>
      </c>
      <c r="J7" s="57">
        <f>-'Tax Schedule'!J11</f>
        <v>-21.892323138750005</v>
      </c>
      <c r="K7" s="57">
        <f>-'Tax Schedule'!K11</f>
        <v>-22.654345518007815</v>
      </c>
      <c r="L7" s="57">
        <f>-'Tax Schedule'!L11</f>
        <v>-23.308978125965822</v>
      </c>
      <c r="M7" s="57">
        <f>-'Tax Schedule'!M11</f>
        <v>-23.878190881521949</v>
      </c>
      <c r="N7" s="57">
        <f>-'Tax Schedule'!N11</f>
        <v>-24.378074234211674</v>
      </c>
    </row>
    <row r="8" spans="1:14" x14ac:dyDescent="0.3">
      <c r="A8" s="74" t="s">
        <v>166</v>
      </c>
      <c r="B8" s="3"/>
      <c r="C8" s="3"/>
      <c r="D8" s="61"/>
      <c r="E8" s="67">
        <f>SUM(E6:E7)</f>
        <v>44.802576782499997</v>
      </c>
      <c r="F8" s="67">
        <f t="shared" ref="F8:N8" si="0">SUM(F6:F7)</f>
        <v>59.635087586875002</v>
      </c>
      <c r="G8" s="67">
        <f t="shared" si="0"/>
        <v>67.757023746249985</v>
      </c>
      <c r="H8" s="67">
        <f t="shared" si="0"/>
        <v>76.227388835000014</v>
      </c>
      <c r="I8" s="67">
        <f t="shared" si="0"/>
        <v>74.343205616250003</v>
      </c>
      <c r="J8" s="67">
        <f t="shared" si="0"/>
        <v>76.829399297500018</v>
      </c>
      <c r="K8" s="67">
        <f t="shared" si="0"/>
        <v>75.028434079960945</v>
      </c>
      <c r="L8" s="67">
        <f t="shared" si="0"/>
        <v>73.280028125850592</v>
      </c>
      <c r="M8" s="67">
        <f t="shared" si="0"/>
        <v>71.557374498680687</v>
      </c>
      <c r="N8" s="67">
        <f t="shared" si="0"/>
        <v>69.839110482056157</v>
      </c>
    </row>
    <row r="9" spans="1:14" x14ac:dyDescent="0.3">
      <c r="D9" s="15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1:14" x14ac:dyDescent="0.3">
      <c r="A10" s="23" t="s">
        <v>167</v>
      </c>
      <c r="D10" s="15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1:14" x14ac:dyDescent="0.3">
      <c r="A11" s="70" t="s">
        <v>168</v>
      </c>
      <c r="D11" s="15"/>
      <c r="E11" s="57">
        <f>'Income Statement'!E32</f>
        <v>12.88738</v>
      </c>
      <c r="F11" s="57">
        <f>'Income Statement'!F32</f>
        <v>12.88738</v>
      </c>
      <c r="G11" s="57">
        <f>'Income Statement'!G32</f>
        <v>13.089630000000001</v>
      </c>
      <c r="H11" s="57">
        <f>'Income Statement'!H32</f>
        <v>13.291880000000001</v>
      </c>
      <c r="I11" s="57">
        <f>'Income Statement'!I32</f>
        <v>13.494130000000002</v>
      </c>
      <c r="J11" s="57">
        <f>'Income Statement'!J32</f>
        <v>13.696380000000001</v>
      </c>
      <c r="K11" s="57">
        <f>'Income Statement'!K32</f>
        <v>14.100880000000002</v>
      </c>
      <c r="L11" s="57">
        <f>'Income Statement'!L32</f>
        <v>14.505380000000001</v>
      </c>
      <c r="M11" s="57">
        <f>'Income Statement'!M32</f>
        <v>14.909880000000001</v>
      </c>
      <c r="N11" s="57">
        <f>'Income Statement'!N32</f>
        <v>15.314380000000002</v>
      </c>
    </row>
    <row r="12" spans="1:14" x14ac:dyDescent="0.3">
      <c r="A12" s="70" t="s">
        <v>169</v>
      </c>
      <c r="D12" s="15"/>
      <c r="E12" s="57">
        <f>'Income Statement'!E33</f>
        <v>0.4</v>
      </c>
      <c r="F12" s="57">
        <f>'Income Statement'!F33</f>
        <v>0.4</v>
      </c>
      <c r="G12" s="57">
        <f>'Income Statement'!G33</f>
        <v>0.4</v>
      </c>
      <c r="H12" s="57">
        <f>'Income Statement'!H33</f>
        <v>0.4</v>
      </c>
      <c r="I12" s="57">
        <f>'Income Statement'!I33</f>
        <v>0.4</v>
      </c>
      <c r="J12" s="57">
        <f>'Income Statement'!J33</f>
        <v>0.4</v>
      </c>
      <c r="K12" s="57">
        <f>'Income Statement'!K33</f>
        <v>0.4</v>
      </c>
      <c r="L12" s="57">
        <f>'Income Statement'!L33</f>
        <v>0.4</v>
      </c>
      <c r="M12" s="57">
        <f>'Income Statement'!M33</f>
        <v>0.4</v>
      </c>
      <c r="N12" s="57">
        <f>'Income Statement'!N33</f>
        <v>0.4</v>
      </c>
    </row>
    <row r="13" spans="1:14" x14ac:dyDescent="0.3">
      <c r="A13" s="72" t="s">
        <v>174</v>
      </c>
      <c r="B13" s="3"/>
      <c r="C13" s="3"/>
      <c r="D13" s="61"/>
      <c r="E13" s="67">
        <f>E8+E11+E12</f>
        <v>58.089956782499996</v>
      </c>
      <c r="F13" s="67">
        <f t="shared" ref="F13:N13" si="1">F8+F11+F12</f>
        <v>72.922467586875001</v>
      </c>
      <c r="G13" s="67">
        <f t="shared" si="1"/>
        <v>81.24665374624999</v>
      </c>
      <c r="H13" s="67">
        <f t="shared" si="1"/>
        <v>89.919268835000025</v>
      </c>
      <c r="I13" s="67">
        <f t="shared" si="1"/>
        <v>88.237335616250007</v>
      </c>
      <c r="J13" s="67">
        <f t="shared" si="1"/>
        <v>90.925779297500029</v>
      </c>
      <c r="K13" s="67">
        <f t="shared" si="1"/>
        <v>89.529314079960955</v>
      </c>
      <c r="L13" s="67">
        <f t="shared" si="1"/>
        <v>88.1854081258506</v>
      </c>
      <c r="M13" s="67">
        <f t="shared" si="1"/>
        <v>86.867254498680694</v>
      </c>
      <c r="N13" s="67">
        <f t="shared" si="1"/>
        <v>85.553490482056162</v>
      </c>
    </row>
    <row r="14" spans="1:14" x14ac:dyDescent="0.3">
      <c r="D14" s="15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 spans="1:14" x14ac:dyDescent="0.3">
      <c r="A15" s="23" t="s">
        <v>170</v>
      </c>
      <c r="D15" s="15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 spans="1:14" x14ac:dyDescent="0.3">
      <c r="A16" s="70" t="s">
        <v>171</v>
      </c>
      <c r="D16" s="15">
        <f>Assumptions!E38-Assumptions!F38</f>
        <v>-9</v>
      </c>
      <c r="E16" s="15">
        <f>Assumptions!F38-Assumptions!G38</f>
        <v>-23.1</v>
      </c>
      <c r="F16" s="15">
        <f>Assumptions!G38-Assumptions!H38</f>
        <v>-10.600000000000001</v>
      </c>
      <c r="G16" s="15">
        <f>Assumptions!H38-Assumptions!I38</f>
        <v>-7.0999999999999943</v>
      </c>
      <c r="H16" s="15">
        <f>Assumptions!I38-Assumptions!J38</f>
        <v>-7.1000000000000014</v>
      </c>
      <c r="I16" s="15">
        <f>Assumptions!J38-Assumptions!K38</f>
        <v>0</v>
      </c>
      <c r="J16" s="15">
        <f>Assumptions!K38-Assumptions!L38</f>
        <v>0</v>
      </c>
      <c r="K16" s="15">
        <f>Assumptions!L38-Assumptions!M38</f>
        <v>0</v>
      </c>
      <c r="L16" s="15">
        <f>Assumptions!M38-Assumptions!N38</f>
        <v>0</v>
      </c>
      <c r="M16" s="15">
        <f>Assumptions!N38-Assumptions!O38</f>
        <v>0</v>
      </c>
      <c r="N16" s="15">
        <f>Assumptions!O38-Assumptions!P38</f>
        <v>0</v>
      </c>
    </row>
    <row r="17" spans="1:14" x14ac:dyDescent="0.3">
      <c r="A17" s="70" t="s">
        <v>172</v>
      </c>
      <c r="D17" s="15">
        <f>Assumptions!F41-Assumptions!E41</f>
        <v>0</v>
      </c>
      <c r="E17" s="15">
        <f>Assumptions!G41-Assumptions!F41</f>
        <v>17.3</v>
      </c>
      <c r="F17" s="15">
        <f>Assumptions!H41-Assumptions!G41</f>
        <v>5.5999999999999979</v>
      </c>
      <c r="G17" s="15">
        <f>Assumptions!I41-Assumptions!H41</f>
        <v>3.8000000000000007</v>
      </c>
      <c r="H17" s="15">
        <f>Assumptions!J41-Assumptions!I41</f>
        <v>3.8000000000000007</v>
      </c>
      <c r="I17" s="15">
        <f>Assumptions!K41-Assumptions!J41</f>
        <v>0</v>
      </c>
      <c r="J17" s="15">
        <f>Assumptions!L41-Assumptions!K41</f>
        <v>0</v>
      </c>
      <c r="K17" s="15">
        <f>Assumptions!M41-Assumptions!L41</f>
        <v>0</v>
      </c>
      <c r="L17" s="15">
        <f>Assumptions!N41-Assumptions!M41</f>
        <v>0</v>
      </c>
      <c r="M17" s="15">
        <f>Assumptions!O41-Assumptions!N41</f>
        <v>0</v>
      </c>
      <c r="N17" s="15">
        <f>Assumptions!P41-Assumptions!O41</f>
        <v>0</v>
      </c>
    </row>
    <row r="18" spans="1:14" x14ac:dyDescent="0.3">
      <c r="A18" s="70" t="s">
        <v>173</v>
      </c>
      <c r="D18" s="15">
        <f>Assumptions!F40-Assumptions!E40</f>
        <v>0</v>
      </c>
      <c r="E18" s="15">
        <f>Assumptions!G40-Assumptions!F40</f>
        <v>6.8</v>
      </c>
      <c r="F18" s="15">
        <f>Assumptions!H40-Assumptions!G40</f>
        <v>2.2999999999999998</v>
      </c>
      <c r="G18" s="15">
        <f>Assumptions!I40-Assumptions!H40</f>
        <v>1.5</v>
      </c>
      <c r="H18" s="15">
        <f>Assumptions!J40-Assumptions!I40</f>
        <v>1.5999999999999996</v>
      </c>
      <c r="I18" s="15">
        <f>Assumptions!K40-Assumptions!J40</f>
        <v>0</v>
      </c>
      <c r="J18" s="15">
        <f>Assumptions!L40-Assumptions!K40</f>
        <v>0</v>
      </c>
      <c r="K18" s="15">
        <f>Assumptions!M40-Assumptions!L40</f>
        <v>0</v>
      </c>
      <c r="L18" s="15">
        <f>Assumptions!N40-Assumptions!M40</f>
        <v>0</v>
      </c>
      <c r="M18" s="15">
        <f>Assumptions!O40-Assumptions!N40</f>
        <v>0</v>
      </c>
      <c r="N18" s="15">
        <f>Assumptions!P40-Assumptions!O40</f>
        <v>0</v>
      </c>
    </row>
    <row r="19" spans="1:14" x14ac:dyDescent="0.3">
      <c r="A19" s="63" t="s">
        <v>175</v>
      </c>
      <c r="B19" s="3"/>
      <c r="C19" s="3"/>
      <c r="D19" s="61">
        <f>SUM(D13:D18)</f>
        <v>-9</v>
      </c>
      <c r="E19" s="61">
        <f t="shared" ref="E19:N19" si="2">SUM(E13:E18)</f>
        <v>59.089956782499996</v>
      </c>
      <c r="F19" s="61">
        <f t="shared" si="2"/>
        <v>70.222467586874998</v>
      </c>
      <c r="G19" s="61">
        <f t="shared" si="2"/>
        <v>79.446653746249993</v>
      </c>
      <c r="H19" s="61">
        <f t="shared" si="2"/>
        <v>88.219268835000022</v>
      </c>
      <c r="I19" s="61">
        <f t="shared" si="2"/>
        <v>88.237335616250007</v>
      </c>
      <c r="J19" s="61">
        <f t="shared" si="2"/>
        <v>90.925779297500029</v>
      </c>
      <c r="K19" s="61">
        <f t="shared" si="2"/>
        <v>89.529314079960955</v>
      </c>
      <c r="L19" s="61">
        <f t="shared" si="2"/>
        <v>88.1854081258506</v>
      </c>
      <c r="M19" s="61">
        <f t="shared" si="2"/>
        <v>86.867254498680694</v>
      </c>
      <c r="N19" s="61">
        <f t="shared" si="2"/>
        <v>85.553490482056162</v>
      </c>
    </row>
    <row r="20" spans="1:14" x14ac:dyDescent="0.3">
      <c r="A20" s="2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3">
      <c r="A21" s="70" t="s">
        <v>176</v>
      </c>
      <c r="D21" s="15">
        <f>-'Annual Expenses'!D21</f>
        <v>0</v>
      </c>
      <c r="E21" s="15">
        <f>-'Annual Expenses'!E21</f>
        <v>0</v>
      </c>
      <c r="F21" s="15">
        <f>-'Annual Expenses'!F21</f>
        <v>0</v>
      </c>
      <c r="G21" s="15">
        <f>-'Annual Expenses'!G21</f>
        <v>-16.5</v>
      </c>
      <c r="H21" s="15">
        <f>-'Annual Expenses'!H21</f>
        <v>-16.5</v>
      </c>
      <c r="I21" s="15">
        <f>-'Annual Expenses'!I21</f>
        <v>-16.5</v>
      </c>
      <c r="J21" s="15">
        <f>-'Annual Expenses'!J21</f>
        <v>-16.5</v>
      </c>
      <c r="K21" s="15">
        <f>-'Annual Expenses'!K21</f>
        <v>-16.5</v>
      </c>
      <c r="L21" s="15">
        <f>-'Annual Expenses'!L21</f>
        <v>-16.5</v>
      </c>
      <c r="M21" s="15">
        <f>-'Annual Expenses'!M21</f>
        <v>-16.5</v>
      </c>
      <c r="N21" s="15">
        <f>-'Annual Expenses'!N21</f>
        <v>-16.5</v>
      </c>
    </row>
    <row r="22" spans="1:14" x14ac:dyDescent="0.3">
      <c r="A22" s="70" t="s">
        <v>177</v>
      </c>
      <c r="D22" s="15">
        <f>-'Annual Expenses'!D29</f>
        <v>0</v>
      </c>
      <c r="E22" s="15">
        <f>-'Annual Expenses'!E29</f>
        <v>-19.236000000000001</v>
      </c>
      <c r="F22" s="15">
        <f>-'Annual Expenses'!F29</f>
        <v>-19.908000000000001</v>
      </c>
      <c r="G22" s="15">
        <f>-'Annual Expenses'!G29</f>
        <v>-19.291500000000003</v>
      </c>
      <c r="H22" s="15">
        <f>-'Annual Expenses'!H29</f>
        <v>-17.602499999999999</v>
      </c>
      <c r="I22" s="15">
        <f>-'Annual Expenses'!I29</f>
        <v>-15.457500000000001</v>
      </c>
      <c r="J22" s="15">
        <f>-'Annual Expenses'!J29</f>
        <v>-13.3125</v>
      </c>
      <c r="K22" s="15">
        <f>-'Annual Expenses'!K29</f>
        <v>-11.1675</v>
      </c>
      <c r="L22" s="15">
        <f>-'Annual Expenses'!L29</f>
        <v>-9.0224999999999991</v>
      </c>
      <c r="M22" s="15">
        <f>-'Annual Expenses'!M29</f>
        <v>-6.8774999999999995</v>
      </c>
      <c r="N22" s="15">
        <f>-'Annual Expenses'!N29</f>
        <v>-4.7324999999999999</v>
      </c>
    </row>
    <row r="23" spans="1:14" x14ac:dyDescent="0.3">
      <c r="A23" s="70" t="s">
        <v>178</v>
      </c>
      <c r="D23" s="15">
        <f>-'Income Statement'!D39</f>
        <v>0</v>
      </c>
      <c r="E23" s="15">
        <f>-'Income Statement'!E39</f>
        <v>0</v>
      </c>
      <c r="F23" s="15">
        <f>-'Income Statement'!F39</f>
        <v>0</v>
      </c>
      <c r="G23" s="15">
        <f>-'Income Statement'!G39</f>
        <v>0</v>
      </c>
      <c r="H23" s="15">
        <f>-'Income Statement'!H39</f>
        <v>0</v>
      </c>
      <c r="I23" s="15">
        <f>-'Income Statement'!I39</f>
        <v>0</v>
      </c>
      <c r="J23" s="15">
        <f>-'Income Statement'!J39</f>
        <v>0</v>
      </c>
      <c r="K23" s="15">
        <f>-'Income Statement'!K39</f>
        <v>0</v>
      </c>
      <c r="L23" s="15">
        <f>-'Income Statement'!L39</f>
        <v>0</v>
      </c>
      <c r="M23" s="15">
        <f>-'Income Statement'!M39</f>
        <v>0</v>
      </c>
      <c r="N23" s="15">
        <f>-'Income Statement'!N39</f>
        <v>0</v>
      </c>
    </row>
    <row r="24" spans="1:14" ht="27" x14ac:dyDescent="0.3">
      <c r="A24" s="75" t="s">
        <v>179</v>
      </c>
      <c r="B24" s="3"/>
      <c r="C24" s="3"/>
      <c r="D24" s="61">
        <f>SUM(D19:D23)</f>
        <v>-9</v>
      </c>
      <c r="E24" s="61">
        <f t="shared" ref="E24:N24" si="3">SUM(E19:E23)</f>
        <v>39.853956782499992</v>
      </c>
      <c r="F24" s="61">
        <f t="shared" si="3"/>
        <v>50.314467586874997</v>
      </c>
      <c r="G24" s="61">
        <f t="shared" si="3"/>
        <v>43.655153746249994</v>
      </c>
      <c r="H24" s="61">
        <f t="shared" si="3"/>
        <v>54.116768835000023</v>
      </c>
      <c r="I24" s="61">
        <f t="shared" si="3"/>
        <v>56.279835616250004</v>
      </c>
      <c r="J24" s="61">
        <f t="shared" si="3"/>
        <v>61.113279297500029</v>
      </c>
      <c r="K24" s="61">
        <f t="shared" si="3"/>
        <v>61.861814079960951</v>
      </c>
      <c r="L24" s="61">
        <f t="shared" si="3"/>
        <v>62.662908125850599</v>
      </c>
      <c r="M24" s="61">
        <f t="shared" si="3"/>
        <v>63.489754498680696</v>
      </c>
      <c r="N24" s="61">
        <f t="shared" si="3"/>
        <v>64.32099048205616</v>
      </c>
    </row>
    <row r="25" spans="1:14" x14ac:dyDescent="0.3">
      <c r="A25" s="2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3">
      <c r="A26" s="76" t="s">
        <v>180</v>
      </c>
      <c r="D26" s="15">
        <f>-(SUM(Assumptions!B6:B8)+Assumptions!F35+Assumptions!F36)</f>
        <v>-174.70000000000002</v>
      </c>
      <c r="E26" s="15">
        <f>-(SUM(Assumptions!C6:C8)+Assumptions!G35+Assumptions!G36)</f>
        <v>0</v>
      </c>
      <c r="F26" s="15">
        <f>-(SUM(Assumptions!D18:D20)+Assumptions!H35+Assumptions!H36)</f>
        <v>0</v>
      </c>
      <c r="G26" s="15">
        <f>-(SUM(Assumptions!E18:E20)+Assumptions!I35+Assumptions!I36)</f>
        <v>-2.5</v>
      </c>
      <c r="H26" s="15">
        <f>-(SUM(Assumptions!F18:F20)+Assumptions!J35+Assumptions!J36)</f>
        <v>-2.5</v>
      </c>
      <c r="I26" s="15">
        <f>-(SUM(Assumptions!G18:G20)+Assumptions!K35+Assumptions!K36)</f>
        <v>-2.5</v>
      </c>
      <c r="J26" s="15">
        <f>-(SUM(Assumptions!H18:H20)+Assumptions!L35+Assumptions!L36)</f>
        <v>-2.5</v>
      </c>
      <c r="K26" s="15">
        <f>-(SUM(Assumptions!I18:I20)+Assumptions!M35+Assumptions!M36)</f>
        <v>-5</v>
      </c>
      <c r="L26" s="15">
        <f>-(SUM(Assumptions!J18:J20)+Assumptions!N35+Assumptions!N36)</f>
        <v>-5</v>
      </c>
      <c r="M26" s="15">
        <f>-(SUM(Assumptions!K18:K20)+Assumptions!O35+Assumptions!O36)</f>
        <v>-5</v>
      </c>
      <c r="N26" s="15">
        <f>-(SUM(Assumptions!L18:L20)+Assumptions!P35+Assumptions!P36)</f>
        <v>-5</v>
      </c>
    </row>
    <row r="27" spans="1:14" x14ac:dyDescent="0.3">
      <c r="A27" s="70" t="s">
        <v>181</v>
      </c>
      <c r="D27" s="15">
        <f>-Assumptions!F37</f>
        <v>-16.3</v>
      </c>
      <c r="E27" s="15">
        <f>-Assumptions!G37</f>
        <v>0</v>
      </c>
      <c r="F27" s="15">
        <f>-Assumptions!H37</f>
        <v>0</v>
      </c>
      <c r="G27" s="15">
        <f>-Assumptions!I37</f>
        <v>0</v>
      </c>
      <c r="H27" s="15">
        <f>-Assumptions!J37</f>
        <v>0</v>
      </c>
      <c r="I27" s="15">
        <f>-Assumptions!K37</f>
        <v>0</v>
      </c>
      <c r="J27" s="15">
        <f>-Assumptions!L37</f>
        <v>0</v>
      </c>
      <c r="K27" s="15">
        <f>-Assumptions!M37</f>
        <v>0</v>
      </c>
      <c r="L27" s="15">
        <f>-Assumptions!N37</f>
        <v>0</v>
      </c>
      <c r="M27" s="15">
        <f>-Assumptions!O37</f>
        <v>0</v>
      </c>
      <c r="N27" s="15">
        <f>-Assumptions!P37</f>
        <v>0</v>
      </c>
    </row>
    <row r="28" spans="1:14" x14ac:dyDescent="0.3">
      <c r="A28" s="72" t="s">
        <v>182</v>
      </c>
      <c r="B28" s="3"/>
      <c r="C28" s="3"/>
      <c r="D28" s="61">
        <f>SUM(D26:D27)</f>
        <v>-191.00000000000003</v>
      </c>
      <c r="E28" s="61">
        <f t="shared" ref="E28:N28" si="4">SUM(E26:E27)</f>
        <v>0</v>
      </c>
      <c r="F28" s="61">
        <f t="shared" si="4"/>
        <v>0</v>
      </c>
      <c r="G28" s="61">
        <f t="shared" si="4"/>
        <v>-2.5</v>
      </c>
      <c r="H28" s="61">
        <f t="shared" si="4"/>
        <v>-2.5</v>
      </c>
      <c r="I28" s="61">
        <f t="shared" si="4"/>
        <v>-2.5</v>
      </c>
      <c r="J28" s="61">
        <f t="shared" si="4"/>
        <v>-2.5</v>
      </c>
      <c r="K28" s="61">
        <f t="shared" si="4"/>
        <v>-5</v>
      </c>
      <c r="L28" s="61">
        <f t="shared" si="4"/>
        <v>-5</v>
      </c>
      <c r="M28" s="61">
        <f t="shared" si="4"/>
        <v>-5</v>
      </c>
      <c r="N28" s="61">
        <f t="shared" si="4"/>
        <v>-5</v>
      </c>
    </row>
    <row r="29" spans="1:14" x14ac:dyDescent="0.3">
      <c r="A29" s="62"/>
      <c r="B29" s="10"/>
      <c r="C29" s="10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</row>
    <row r="30" spans="1:14" x14ac:dyDescent="0.3">
      <c r="A30" s="23" t="s">
        <v>183</v>
      </c>
      <c r="B30" s="10"/>
      <c r="C30" s="10"/>
      <c r="D30" s="65">
        <f>D24+D28</f>
        <v>-200.00000000000003</v>
      </c>
      <c r="E30" s="65">
        <f t="shared" ref="E30:N30" si="5">E24+E28</f>
        <v>39.853956782499992</v>
      </c>
      <c r="F30" s="65">
        <f t="shared" si="5"/>
        <v>50.314467586874997</v>
      </c>
      <c r="G30" s="65">
        <f t="shared" si="5"/>
        <v>41.155153746249994</v>
      </c>
      <c r="H30" s="65">
        <f t="shared" si="5"/>
        <v>51.616768835000023</v>
      </c>
      <c r="I30" s="65">
        <f t="shared" si="5"/>
        <v>53.779835616250004</v>
      </c>
      <c r="J30" s="65">
        <f t="shared" si="5"/>
        <v>58.613279297500029</v>
      </c>
      <c r="K30" s="65">
        <f t="shared" si="5"/>
        <v>56.861814079960951</v>
      </c>
      <c r="L30" s="65">
        <f t="shared" si="5"/>
        <v>57.662908125850599</v>
      </c>
      <c r="M30" s="65">
        <f t="shared" si="5"/>
        <v>58.489754498680696</v>
      </c>
      <c r="N30" s="65">
        <f t="shared" si="5"/>
        <v>59.32099048205616</v>
      </c>
    </row>
    <row r="31" spans="1:14" x14ac:dyDescent="0.3">
      <c r="A31" s="23"/>
      <c r="B31" s="10"/>
      <c r="C31" s="10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</row>
    <row r="32" spans="1:14" x14ac:dyDescent="0.3">
      <c r="A32" s="77" t="s">
        <v>188</v>
      </c>
      <c r="B32" s="10"/>
      <c r="C32" s="10"/>
      <c r="D32" s="65">
        <f>Assumptions!B16</f>
        <v>0</v>
      </c>
      <c r="E32" s="65">
        <f>D32</f>
        <v>0</v>
      </c>
      <c r="F32" s="65">
        <f t="shared" ref="F32:N32" si="6">E32</f>
        <v>0</v>
      </c>
      <c r="G32" s="65">
        <f t="shared" si="6"/>
        <v>0</v>
      </c>
      <c r="H32" s="65">
        <f t="shared" si="6"/>
        <v>0</v>
      </c>
      <c r="I32" s="65">
        <f t="shared" si="6"/>
        <v>0</v>
      </c>
      <c r="J32" s="65">
        <f t="shared" si="6"/>
        <v>0</v>
      </c>
      <c r="K32" s="65">
        <f t="shared" si="6"/>
        <v>0</v>
      </c>
      <c r="L32" s="65">
        <f t="shared" si="6"/>
        <v>0</v>
      </c>
      <c r="M32" s="65">
        <f t="shared" si="6"/>
        <v>0</v>
      </c>
      <c r="N32" s="65">
        <f t="shared" si="6"/>
        <v>0</v>
      </c>
    </row>
    <row r="33" spans="1:14" x14ac:dyDescent="0.3">
      <c r="A33" s="70" t="s">
        <v>184</v>
      </c>
      <c r="B33" s="10"/>
      <c r="C33" s="10"/>
      <c r="D33" s="65">
        <f>Assumptions!B17</f>
        <v>66.5</v>
      </c>
      <c r="E33" s="65">
        <f>Assumptions!C17</f>
        <v>0</v>
      </c>
      <c r="F33" s="65">
        <f>E33</f>
        <v>0</v>
      </c>
      <c r="G33" s="65">
        <f t="shared" ref="G33:N33" si="7">F33</f>
        <v>0</v>
      </c>
      <c r="H33" s="65">
        <f t="shared" si="7"/>
        <v>0</v>
      </c>
      <c r="I33" s="65">
        <f t="shared" si="7"/>
        <v>0</v>
      </c>
      <c r="J33" s="65">
        <f t="shared" si="7"/>
        <v>0</v>
      </c>
      <c r="K33" s="65">
        <f t="shared" si="7"/>
        <v>0</v>
      </c>
      <c r="L33" s="65">
        <f t="shared" si="7"/>
        <v>0</v>
      </c>
      <c r="M33" s="65">
        <f t="shared" si="7"/>
        <v>0</v>
      </c>
      <c r="N33" s="65">
        <f t="shared" si="7"/>
        <v>0</v>
      </c>
    </row>
    <row r="34" spans="1:14" x14ac:dyDescent="0.3">
      <c r="A34" s="70" t="s">
        <v>189</v>
      </c>
      <c r="B34" s="10"/>
      <c r="C34" s="10"/>
      <c r="D34" s="65">
        <f>Assumptions!B20</f>
        <v>132</v>
      </c>
      <c r="E34" s="65">
        <f>Assumptions!C20</f>
        <v>0</v>
      </c>
      <c r="F34" s="65">
        <f>E34</f>
        <v>0</v>
      </c>
      <c r="G34" s="65">
        <f t="shared" ref="G34:N35" si="8">F34</f>
        <v>0</v>
      </c>
      <c r="H34" s="65">
        <f t="shared" si="8"/>
        <v>0</v>
      </c>
      <c r="I34" s="65">
        <f t="shared" si="8"/>
        <v>0</v>
      </c>
      <c r="J34" s="65">
        <f t="shared" si="8"/>
        <v>0</v>
      </c>
      <c r="K34" s="65">
        <f t="shared" si="8"/>
        <v>0</v>
      </c>
      <c r="L34" s="65">
        <f t="shared" si="8"/>
        <v>0</v>
      </c>
      <c r="M34" s="65">
        <f t="shared" si="8"/>
        <v>0</v>
      </c>
      <c r="N34" s="65">
        <f t="shared" si="8"/>
        <v>0</v>
      </c>
    </row>
    <row r="35" spans="1:14" x14ac:dyDescent="0.3">
      <c r="A35" s="70" t="s">
        <v>185</v>
      </c>
      <c r="B35" s="10"/>
      <c r="C35" s="10"/>
      <c r="D35" s="65">
        <f>Assumptions!B21</f>
        <v>1.5</v>
      </c>
      <c r="E35" s="65">
        <f>Assumptions!C21</f>
        <v>0</v>
      </c>
      <c r="F35" s="65">
        <f>E35</f>
        <v>0</v>
      </c>
      <c r="G35" s="65">
        <f t="shared" si="8"/>
        <v>0</v>
      </c>
      <c r="H35" s="65">
        <f t="shared" si="8"/>
        <v>0</v>
      </c>
      <c r="I35" s="65">
        <f t="shared" si="8"/>
        <v>0</v>
      </c>
      <c r="J35" s="65">
        <f t="shared" si="8"/>
        <v>0</v>
      </c>
      <c r="K35" s="65">
        <f t="shared" si="8"/>
        <v>0</v>
      </c>
      <c r="L35" s="65">
        <f t="shared" si="8"/>
        <v>0</v>
      </c>
      <c r="M35" s="65">
        <f t="shared" si="8"/>
        <v>0</v>
      </c>
      <c r="N35" s="65">
        <f t="shared" si="8"/>
        <v>0</v>
      </c>
    </row>
    <row r="36" spans="1:14" x14ac:dyDescent="0.3">
      <c r="A36" s="70" t="s">
        <v>186</v>
      </c>
      <c r="B36" s="10"/>
      <c r="C36" s="10"/>
      <c r="D36" s="65">
        <f>-('Income Statement'!D49)</f>
        <v>0</v>
      </c>
      <c r="E36" s="65">
        <f>-('Income Statement'!E49)</f>
        <v>0</v>
      </c>
      <c r="F36" s="65">
        <f>-('Income Statement'!F49)</f>
        <v>-6.65</v>
      </c>
      <c r="G36" s="65">
        <f>-('Income Statement'!G49)</f>
        <v>-9.9749999999999996</v>
      </c>
      <c r="H36" s="65">
        <f>-('Income Statement'!H49)</f>
        <v>-13.3</v>
      </c>
      <c r="I36" s="65">
        <f>-('Income Statement'!I49)</f>
        <v>-13.3</v>
      </c>
      <c r="J36" s="65">
        <f>-('Income Statement'!J49)</f>
        <v>-13.3</v>
      </c>
      <c r="K36" s="65">
        <f>-('Income Statement'!K49)</f>
        <v>-13.3</v>
      </c>
      <c r="L36" s="65">
        <f>-('Income Statement'!L49)</f>
        <v>-13.3</v>
      </c>
      <c r="M36" s="65">
        <f>-('Income Statement'!M49)</f>
        <v>-13.3</v>
      </c>
      <c r="N36" s="65">
        <f>-('Income Statement'!N49)</f>
        <v>-13.3</v>
      </c>
    </row>
    <row r="37" spans="1:14" x14ac:dyDescent="0.3">
      <c r="A37" s="63" t="s">
        <v>187</v>
      </c>
      <c r="B37" s="3"/>
      <c r="C37" s="3"/>
      <c r="D37" s="61">
        <f>SUM(D32:D36)</f>
        <v>200</v>
      </c>
      <c r="E37" s="61">
        <f t="shared" ref="E37:N37" si="9">SUM(E32:E36)</f>
        <v>0</v>
      </c>
      <c r="F37" s="61">
        <f t="shared" si="9"/>
        <v>-6.65</v>
      </c>
      <c r="G37" s="61">
        <f t="shared" si="9"/>
        <v>-9.9749999999999996</v>
      </c>
      <c r="H37" s="61">
        <f t="shared" si="9"/>
        <v>-13.3</v>
      </c>
      <c r="I37" s="61">
        <f t="shared" si="9"/>
        <v>-13.3</v>
      </c>
      <c r="J37" s="61">
        <f t="shared" si="9"/>
        <v>-13.3</v>
      </c>
      <c r="K37" s="61">
        <f t="shared" si="9"/>
        <v>-13.3</v>
      </c>
      <c r="L37" s="61">
        <f t="shared" si="9"/>
        <v>-13.3</v>
      </c>
      <c r="M37" s="61">
        <f t="shared" si="9"/>
        <v>-13.3</v>
      </c>
      <c r="N37" s="61">
        <f t="shared" si="9"/>
        <v>-13.3</v>
      </c>
    </row>
    <row r="38" spans="1:14" x14ac:dyDescent="0.3">
      <c r="A38" s="23"/>
      <c r="B38" s="10"/>
      <c r="C38" s="10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 x14ac:dyDescent="0.3">
      <c r="A39" s="23" t="s">
        <v>190</v>
      </c>
      <c r="B39" s="10"/>
      <c r="C39" s="10"/>
      <c r="D39" s="65">
        <v>0</v>
      </c>
      <c r="E39" s="65">
        <f>D41</f>
        <v>0</v>
      </c>
      <c r="F39" s="65">
        <f>E41</f>
        <v>39.853956782499992</v>
      </c>
      <c r="G39" s="65">
        <f t="shared" ref="G39:N39" si="10">F41</f>
        <v>83.518424369374998</v>
      </c>
      <c r="H39" s="65">
        <f t="shared" si="10"/>
        <v>114.698578115625</v>
      </c>
      <c r="I39" s="65">
        <f t="shared" si="10"/>
        <v>153.01534695062503</v>
      </c>
      <c r="J39" s="65">
        <f t="shared" si="10"/>
        <v>193.49518256687503</v>
      </c>
      <c r="K39" s="65">
        <f t="shared" si="10"/>
        <v>238.80846186437506</v>
      </c>
      <c r="L39" s="65">
        <f t="shared" si="10"/>
        <v>282.37027594433602</v>
      </c>
      <c r="M39" s="65">
        <f t="shared" si="10"/>
        <v>326.73318407018661</v>
      </c>
      <c r="N39" s="65">
        <f t="shared" si="10"/>
        <v>371.92293856886732</v>
      </c>
    </row>
    <row r="40" spans="1:14" x14ac:dyDescent="0.3">
      <c r="A40" s="23" t="s">
        <v>191</v>
      </c>
      <c r="B40" s="10"/>
      <c r="C40" s="10"/>
      <c r="D40" s="65">
        <f>D37+D30</f>
        <v>0</v>
      </c>
      <c r="E40" s="65">
        <f>E37+E30</f>
        <v>39.853956782499992</v>
      </c>
      <c r="F40" s="65">
        <f>F37+F30</f>
        <v>43.664467586874999</v>
      </c>
      <c r="G40" s="65">
        <f t="shared" ref="G40:N40" si="11">G37+G30</f>
        <v>31.180153746249992</v>
      </c>
      <c r="H40" s="65">
        <f t="shared" si="11"/>
        <v>38.316768835000019</v>
      </c>
      <c r="I40" s="65">
        <f t="shared" si="11"/>
        <v>40.47983561625</v>
      </c>
      <c r="J40" s="65">
        <f t="shared" si="11"/>
        <v>45.313279297500031</v>
      </c>
      <c r="K40" s="65">
        <f t="shared" si="11"/>
        <v>43.561814079960953</v>
      </c>
      <c r="L40" s="65">
        <f t="shared" si="11"/>
        <v>44.362908125850595</v>
      </c>
      <c r="M40" s="65">
        <f t="shared" si="11"/>
        <v>45.189754498680699</v>
      </c>
      <c r="N40" s="65">
        <f t="shared" si="11"/>
        <v>46.020990482056163</v>
      </c>
    </row>
    <row r="41" spans="1:14" x14ac:dyDescent="0.3">
      <c r="A41" s="23" t="s">
        <v>192</v>
      </c>
      <c r="B41" s="10"/>
      <c r="C41" s="10"/>
      <c r="D41" s="65">
        <f>D40+D39</f>
        <v>0</v>
      </c>
      <c r="E41" s="65">
        <f>E40+E39</f>
        <v>39.853956782499992</v>
      </c>
      <c r="F41" s="65">
        <f>F40+F39</f>
        <v>83.518424369374998</v>
      </c>
      <c r="G41" s="65">
        <f t="shared" ref="G41:N41" si="12">G40+G39</f>
        <v>114.698578115625</v>
      </c>
      <c r="H41" s="65">
        <f t="shared" si="12"/>
        <v>153.01534695062503</v>
      </c>
      <c r="I41" s="65">
        <f t="shared" si="12"/>
        <v>193.49518256687503</v>
      </c>
      <c r="J41" s="65">
        <f t="shared" si="12"/>
        <v>238.80846186437506</v>
      </c>
      <c r="K41" s="65">
        <f>K40+K39</f>
        <v>282.37027594433602</v>
      </c>
      <c r="L41" s="65">
        <f t="shared" si="12"/>
        <v>326.73318407018661</v>
      </c>
      <c r="M41" s="65">
        <f t="shared" si="12"/>
        <v>371.92293856886732</v>
      </c>
      <c r="N41" s="65">
        <f t="shared" si="12"/>
        <v>417.94392905092349</v>
      </c>
    </row>
    <row r="42" spans="1:14" x14ac:dyDescent="0.3">
      <c r="A42" s="23"/>
      <c r="B42" s="10"/>
      <c r="C42" s="10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</row>
    <row r="43" spans="1:14" x14ac:dyDescent="0.3">
      <c r="A43" s="23"/>
      <c r="B43" s="10"/>
      <c r="C43" s="10"/>
      <c r="D43" s="65"/>
      <c r="E43" s="65"/>
      <c r="F43" s="65"/>
      <c r="G43" s="91"/>
      <c r="H43" s="65"/>
      <c r="I43" s="65"/>
      <c r="J43" s="65"/>
      <c r="K43" s="65"/>
      <c r="L43" s="65"/>
      <c r="M43" s="65"/>
      <c r="N43" s="65"/>
    </row>
    <row r="44" spans="1:14" x14ac:dyDescent="0.3">
      <c r="A44" s="23"/>
      <c r="B44" s="10"/>
      <c r="C44" s="10"/>
      <c r="D44" s="65"/>
      <c r="E44" s="65"/>
      <c r="F44" s="115"/>
      <c r="G44" s="65"/>
      <c r="H44" s="65"/>
      <c r="I44" s="65"/>
      <c r="J44" s="65"/>
      <c r="K44" s="65"/>
      <c r="L44" s="65"/>
      <c r="M44" s="65"/>
      <c r="N44" s="65"/>
    </row>
    <row r="45" spans="1:14" x14ac:dyDescent="0.3">
      <c r="A45" s="23"/>
      <c r="B45" s="10"/>
      <c r="C45" s="10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</row>
    <row r="46" spans="1:14" x14ac:dyDescent="0.3">
      <c r="A46" s="23"/>
      <c r="B46" s="10"/>
      <c r="C46" s="10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</row>
    <row r="47" spans="1:14" x14ac:dyDescent="0.3">
      <c r="A47" s="23"/>
      <c r="B47" s="10"/>
      <c r="C47" s="10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</row>
    <row r="48" spans="1:14" x14ac:dyDescent="0.3">
      <c r="A48" s="23"/>
      <c r="B48" s="10"/>
      <c r="C48" s="10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</row>
    <row r="49" spans="1:14" x14ac:dyDescent="0.3">
      <c r="A49" s="23"/>
      <c r="B49" s="10"/>
      <c r="C49" s="10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</row>
    <row r="50" spans="1:14" x14ac:dyDescent="0.3">
      <c r="A50" s="23"/>
      <c r="B50" s="10"/>
      <c r="C50" s="10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</row>
    <row r="51" spans="1:14" x14ac:dyDescent="0.3">
      <c r="A51" s="62"/>
      <c r="B51" s="10"/>
      <c r="C51" s="10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</row>
    <row r="52" spans="1:14" x14ac:dyDescent="0.3">
      <c r="A52" s="62"/>
      <c r="B52" s="10"/>
      <c r="C52" s="10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</row>
    <row r="53" spans="1:14" x14ac:dyDescent="0.3">
      <c r="A53" s="62"/>
      <c r="B53" s="10"/>
      <c r="C53" s="10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</row>
    <row r="54" spans="1:14" x14ac:dyDescent="0.3">
      <c r="D54" s="15"/>
      <c r="E54" s="57"/>
      <c r="F54" s="57"/>
      <c r="G54" s="57"/>
      <c r="H54" s="57"/>
      <c r="I54" s="57"/>
      <c r="J54" s="57"/>
      <c r="K54" s="57"/>
      <c r="L54" s="57"/>
      <c r="M54" s="57"/>
      <c r="N54" s="57"/>
    </row>
  </sheetData>
  <mergeCells count="2">
    <mergeCell ref="A3:A4"/>
    <mergeCell ref="D3: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9"/>
  <sheetViews>
    <sheetView showGridLines="0" workbookViewId="0">
      <pane xSplit="3" ySplit="4" topLeftCell="D8" activePane="bottomRight" state="frozen"/>
      <selection activeCell="P5" sqref="P5"/>
      <selection pane="topRight" activeCell="P5" sqref="P5"/>
      <selection pane="bottomLeft" activeCell="P5" sqref="P5"/>
      <selection pane="bottomRight" activeCell="A2" sqref="A2"/>
    </sheetView>
  </sheetViews>
  <sheetFormatPr defaultColWidth="8.88671875" defaultRowHeight="14.4" x14ac:dyDescent="0.3"/>
  <cols>
    <col min="1" max="1" width="35.33203125" customWidth="1"/>
    <col min="2" max="3" width="1.109375" customWidth="1"/>
    <col min="4" max="4" width="10.6640625" bestFit="1" customWidth="1"/>
    <col min="5" max="5" width="9.44140625" bestFit="1" customWidth="1"/>
    <col min="6" max="6" width="9.6640625" bestFit="1" customWidth="1"/>
    <col min="7" max="13" width="9.33203125" bestFit="1" customWidth="1"/>
    <col min="14" max="14" width="9.44140625" bestFit="1" customWidth="1"/>
  </cols>
  <sheetData>
    <row r="1" spans="1:15" s="6" customFormat="1" ht="18" x14ac:dyDescent="0.35">
      <c r="A1" s="6" t="s">
        <v>439</v>
      </c>
    </row>
    <row r="2" spans="1:15" x14ac:dyDescent="0.3">
      <c r="A2" t="s">
        <v>3</v>
      </c>
    </row>
    <row r="3" spans="1:15" x14ac:dyDescent="0.3">
      <c r="A3" s="182" t="s">
        <v>36</v>
      </c>
      <c r="B3" s="48"/>
      <c r="C3" s="48"/>
      <c r="D3" s="183" t="s">
        <v>15</v>
      </c>
      <c r="E3" s="183"/>
      <c r="F3" s="183"/>
      <c r="G3" s="183"/>
      <c r="H3" s="183"/>
      <c r="I3" s="183"/>
      <c r="J3" s="183"/>
      <c r="K3" s="183"/>
      <c r="L3" s="183"/>
      <c r="M3" s="183"/>
      <c r="N3" s="183"/>
    </row>
    <row r="4" spans="1:15" x14ac:dyDescent="0.3">
      <c r="A4" s="182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5" spans="1:15" x14ac:dyDescent="0.3">
      <c r="A5" s="16" t="s">
        <v>193</v>
      </c>
    </row>
    <row r="6" spans="1:15" x14ac:dyDescent="0.3">
      <c r="A6" s="12" t="s">
        <v>194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5" x14ac:dyDescent="0.3">
      <c r="A7" s="82" t="s">
        <v>75</v>
      </c>
      <c r="B7" s="10"/>
      <c r="C7" s="10"/>
      <c r="D7" s="65">
        <f>C7+'Cash Flow Statement'!D32</f>
        <v>0</v>
      </c>
      <c r="E7" s="65">
        <f>D7+'Cash Flow Statement'!E32</f>
        <v>0</v>
      </c>
      <c r="F7" s="65">
        <f>E7+'Cash Flow Statement'!F32</f>
        <v>0</v>
      </c>
      <c r="G7" s="65">
        <f>F7+'Cash Flow Statement'!G32</f>
        <v>0</v>
      </c>
      <c r="H7" s="65">
        <f>G7+'Cash Flow Statement'!H32</f>
        <v>0</v>
      </c>
      <c r="I7" s="65">
        <f>H7+'Cash Flow Statement'!I32</f>
        <v>0</v>
      </c>
      <c r="J7" s="65">
        <f>I7+'Cash Flow Statement'!J32</f>
        <v>0</v>
      </c>
      <c r="K7" s="65">
        <f>J7+'Cash Flow Statement'!K32</f>
        <v>0</v>
      </c>
      <c r="L7" s="65">
        <f>K7+'Cash Flow Statement'!L32</f>
        <v>0</v>
      </c>
      <c r="M7" s="65">
        <f>L7+'Cash Flow Statement'!M32</f>
        <v>0</v>
      </c>
      <c r="N7" s="65">
        <f>M7+'Cash Flow Statement'!N32</f>
        <v>0</v>
      </c>
    </row>
    <row r="8" spans="1:15" x14ac:dyDescent="0.3">
      <c r="A8" s="82" t="s">
        <v>0</v>
      </c>
      <c r="B8" s="10"/>
      <c r="C8" s="10"/>
      <c r="D8" s="65">
        <f>C8+'Cash Flow Statement'!D33</f>
        <v>66.5</v>
      </c>
      <c r="E8" s="65">
        <f>D8+'Cash Flow Statement'!E33</f>
        <v>66.5</v>
      </c>
      <c r="F8" s="65">
        <f>E8+'Cash Flow Statement'!F33</f>
        <v>66.5</v>
      </c>
      <c r="G8" s="65">
        <f>F8+'Cash Flow Statement'!G33</f>
        <v>66.5</v>
      </c>
      <c r="H8" s="65">
        <f>G8+'Cash Flow Statement'!H33</f>
        <v>66.5</v>
      </c>
      <c r="I8" s="65">
        <f>H8+'Cash Flow Statement'!I33</f>
        <v>66.5</v>
      </c>
      <c r="J8" s="65">
        <f>I8+'Cash Flow Statement'!J33</f>
        <v>66.5</v>
      </c>
      <c r="K8" s="65">
        <f>J8+'Cash Flow Statement'!K33</f>
        <v>66.5</v>
      </c>
      <c r="L8" s="65">
        <f>K8+'Cash Flow Statement'!L33</f>
        <v>66.5</v>
      </c>
      <c r="M8" s="65">
        <f>L8+'Cash Flow Statement'!M33</f>
        <v>66.5</v>
      </c>
      <c r="N8" s="65">
        <f>M8+'Cash Flow Statement'!N33</f>
        <v>66.5</v>
      </c>
    </row>
    <row r="9" spans="1:15" x14ac:dyDescent="0.3">
      <c r="A9" s="12" t="s">
        <v>195</v>
      </c>
      <c r="D9" s="15">
        <f>C9+'Cash Flow Statement'!D35</f>
        <v>1.5</v>
      </c>
      <c r="E9" s="15">
        <f>D9+'Cash Flow Statement'!E35</f>
        <v>1.5</v>
      </c>
      <c r="F9" s="15">
        <f>E9+'Cash Flow Statement'!F35</f>
        <v>1.5</v>
      </c>
      <c r="G9" s="15">
        <f>F9+'Cash Flow Statement'!G35</f>
        <v>1.5</v>
      </c>
      <c r="H9" s="15">
        <f>G9+'Cash Flow Statement'!H35</f>
        <v>1.5</v>
      </c>
      <c r="I9" s="15">
        <f>H9+'Cash Flow Statement'!I35</f>
        <v>1.5</v>
      </c>
      <c r="J9" s="15">
        <f>I9+'Cash Flow Statement'!J35</f>
        <v>1.5</v>
      </c>
      <c r="K9" s="15">
        <f>J9+'Cash Flow Statement'!K35</f>
        <v>1.5</v>
      </c>
      <c r="L9" s="15">
        <f>K9+'Cash Flow Statement'!L35</f>
        <v>1.5</v>
      </c>
      <c r="M9" s="15">
        <f>L9+'Cash Flow Statement'!M35</f>
        <v>1.5</v>
      </c>
      <c r="N9" s="15">
        <f>M9+'Cash Flow Statement'!N35</f>
        <v>1.5</v>
      </c>
    </row>
    <row r="10" spans="1:15" x14ac:dyDescent="0.3">
      <c r="A10" s="12" t="s">
        <v>196</v>
      </c>
      <c r="D10" s="15">
        <f>IF('Income Statement'!D51&gt;0,'Income Statement'!D51,0)</f>
        <v>0</v>
      </c>
      <c r="E10" s="15">
        <f>IF('Income Statement'!E51&gt;0,'Income Statement'!E51,0)</f>
        <v>25.566576782499997</v>
      </c>
      <c r="F10" s="15">
        <f>IF('Income Statement'!F51&gt;0,'Income Statement'!F51,0)</f>
        <v>58.643664369375003</v>
      </c>
      <c r="G10" s="15">
        <f>IF('Income Statement'!G51&gt;0,'Income Statement'!G51,0)</f>
        <v>97.13418811562498</v>
      </c>
      <c r="H10" s="15">
        <f>IF('Income Statement'!H51&gt;0,'Income Statement'!H51,0)</f>
        <v>142.45907695062499</v>
      </c>
      <c r="I10" s="15">
        <f>IF('Income Statement'!I51&gt;0,'Income Statement'!I51,0)</f>
        <v>188.044782566875</v>
      </c>
      <c r="J10" s="15">
        <f>IF('Income Statement'!J51&gt;0,'Income Statement'!J51,0)</f>
        <v>238.26168186437502</v>
      </c>
      <c r="K10" s="15">
        <f>IF('Income Statement'!K51&gt;0,'Income Statement'!K51,0)</f>
        <v>288.82261594433595</v>
      </c>
      <c r="L10" s="15">
        <f>IF('Income Statement'!L51&gt;0,'Income Statement'!L51,0)</f>
        <v>339.78014407018657</v>
      </c>
      <c r="M10" s="15">
        <f>IF('Income Statement'!M51&gt;0,'Income Statement'!M51,0)</f>
        <v>391.16001856886726</v>
      </c>
      <c r="N10" s="15">
        <f>IF('Income Statement'!N51&gt;0,'Income Statement'!N51,0)</f>
        <v>442.96662905092342</v>
      </c>
      <c r="O10" s="114"/>
    </row>
    <row r="11" spans="1:15" x14ac:dyDescent="0.3">
      <c r="A11" s="12" t="s">
        <v>197</v>
      </c>
      <c r="D11" s="15">
        <f>C11+'Cash Flow Statement'!D34+'Cash Flow Statement'!D21</f>
        <v>132</v>
      </c>
      <c r="E11" s="15">
        <f>D11+'Cash Flow Statement'!E34+'Cash Flow Statement'!E21</f>
        <v>132</v>
      </c>
      <c r="F11" s="15">
        <f>E11+'Cash Flow Statement'!F34+'Cash Flow Statement'!F21</f>
        <v>132</v>
      </c>
      <c r="G11" s="15">
        <f>F11+'Cash Flow Statement'!G34+'Cash Flow Statement'!G21</f>
        <v>115.5</v>
      </c>
      <c r="H11" s="15">
        <f>G11+'Cash Flow Statement'!H34+'Cash Flow Statement'!H21</f>
        <v>99</v>
      </c>
      <c r="I11" s="15">
        <f>H11+'Cash Flow Statement'!I34+'Cash Flow Statement'!I21</f>
        <v>82.5</v>
      </c>
      <c r="J11" s="15">
        <f>I11+'Cash Flow Statement'!J34+'Cash Flow Statement'!J21</f>
        <v>66</v>
      </c>
      <c r="K11" s="15">
        <f>J11+'Cash Flow Statement'!K34+'Cash Flow Statement'!K21</f>
        <v>49.5</v>
      </c>
      <c r="L11" s="15">
        <f>K11+'Cash Flow Statement'!L34+'Cash Flow Statement'!L21</f>
        <v>33</v>
      </c>
      <c r="M11" s="15">
        <f>L11+'Cash Flow Statement'!M34+'Cash Flow Statement'!M21</f>
        <v>16.5</v>
      </c>
      <c r="N11" s="15">
        <f>M11+'Cash Flow Statement'!N34+'Cash Flow Statement'!N21</f>
        <v>0</v>
      </c>
    </row>
    <row r="12" spans="1:15" x14ac:dyDescent="0.3">
      <c r="A12" s="12" t="s">
        <v>198</v>
      </c>
      <c r="D12" s="15">
        <f>C12+'Cash Flow Statement'!D17</f>
        <v>0</v>
      </c>
      <c r="E12" s="15">
        <f>D12+'Cash Flow Statement'!E17</f>
        <v>17.3</v>
      </c>
      <c r="F12" s="15">
        <f>E12+'Cash Flow Statement'!F17</f>
        <v>22.9</v>
      </c>
      <c r="G12" s="15">
        <f>F12+'Cash Flow Statement'!G17</f>
        <v>26.7</v>
      </c>
      <c r="H12" s="15">
        <f>G12+'Cash Flow Statement'!H17</f>
        <v>30.5</v>
      </c>
      <c r="I12" s="15">
        <f>H12+'Cash Flow Statement'!I17</f>
        <v>30.5</v>
      </c>
      <c r="J12" s="15">
        <f>I12+'Cash Flow Statement'!J17</f>
        <v>30.5</v>
      </c>
      <c r="K12" s="15">
        <f>J12+'Cash Flow Statement'!K17</f>
        <v>30.5</v>
      </c>
      <c r="L12" s="15">
        <f>K12+'Cash Flow Statement'!L17</f>
        <v>30.5</v>
      </c>
      <c r="M12" s="15">
        <f>L12+'Cash Flow Statement'!M17</f>
        <v>30.5</v>
      </c>
      <c r="N12" s="15">
        <f>M12+'Cash Flow Statement'!N17</f>
        <v>30.5</v>
      </c>
    </row>
    <row r="13" spans="1:15" x14ac:dyDescent="0.3">
      <c r="A13" s="12" t="s">
        <v>199</v>
      </c>
      <c r="D13" s="15">
        <f>C13+'Cash Flow Statement'!D18</f>
        <v>0</v>
      </c>
      <c r="E13" s="15">
        <f>D13+'Cash Flow Statement'!E18</f>
        <v>6.8</v>
      </c>
      <c r="F13" s="15">
        <f>E13+'Cash Flow Statement'!F18</f>
        <v>9.1</v>
      </c>
      <c r="G13" s="15">
        <f>F13+'Cash Flow Statement'!G18</f>
        <v>10.6</v>
      </c>
      <c r="H13" s="15">
        <f>G13+'Cash Flow Statement'!H18</f>
        <v>12.2</v>
      </c>
      <c r="I13" s="15">
        <f>H13+'Cash Flow Statement'!I18</f>
        <v>12.2</v>
      </c>
      <c r="J13" s="15">
        <f>I13+'Cash Flow Statement'!J18</f>
        <v>12.2</v>
      </c>
      <c r="K13" s="15">
        <f>J13+'Cash Flow Statement'!K18</f>
        <v>12.2</v>
      </c>
      <c r="L13" s="15">
        <f>K13+'Cash Flow Statement'!L18</f>
        <v>12.2</v>
      </c>
      <c r="M13" s="15">
        <f>L13+'Cash Flow Statement'!M18</f>
        <v>12.2</v>
      </c>
      <c r="N13" s="15">
        <f>M13+'Cash Flow Statement'!N18</f>
        <v>12.2</v>
      </c>
    </row>
    <row r="14" spans="1:15" x14ac:dyDescent="0.3">
      <c r="A14" s="72" t="s">
        <v>200</v>
      </c>
      <c r="B14" s="3"/>
      <c r="C14" s="3"/>
      <c r="D14" s="61">
        <f>SUM(D7:D13)</f>
        <v>200</v>
      </c>
      <c r="E14" s="61">
        <f t="shared" ref="E14:N14" si="0">SUM(E7:E13)</f>
        <v>249.66657678250002</v>
      </c>
      <c r="F14" s="61">
        <f t="shared" si="0"/>
        <v>290.64366436937502</v>
      </c>
      <c r="G14" s="61">
        <f t="shared" si="0"/>
        <v>317.93418811562498</v>
      </c>
      <c r="H14" s="61">
        <f t="shared" si="0"/>
        <v>352.15907695062498</v>
      </c>
      <c r="I14" s="61">
        <f t="shared" si="0"/>
        <v>381.24478256687502</v>
      </c>
      <c r="J14" s="61">
        <f t="shared" si="0"/>
        <v>414.96168186437501</v>
      </c>
      <c r="K14" s="61">
        <f t="shared" si="0"/>
        <v>449.02261594433594</v>
      </c>
      <c r="L14" s="61">
        <f t="shared" si="0"/>
        <v>483.48014407018655</v>
      </c>
      <c r="M14" s="61">
        <f t="shared" si="0"/>
        <v>518.3600185688673</v>
      </c>
      <c r="N14" s="61">
        <f t="shared" si="0"/>
        <v>553.66662905092346</v>
      </c>
    </row>
    <row r="15" spans="1:15" x14ac:dyDescent="0.3">
      <c r="A15" s="62"/>
      <c r="B15" s="10"/>
      <c r="C15" s="10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</row>
    <row r="16" spans="1:15" x14ac:dyDescent="0.3">
      <c r="A16" s="62" t="s">
        <v>201</v>
      </c>
      <c r="B16" s="10"/>
      <c r="C16" s="10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</row>
    <row r="17" spans="1:14" x14ac:dyDescent="0.3">
      <c r="A17" s="81" t="s">
        <v>202</v>
      </c>
      <c r="B17" s="10"/>
      <c r="C17" s="10"/>
      <c r="D17" s="65">
        <f>(C17+'Cash Flow Statement'!D26*-1)</f>
        <v>174.70000000000002</v>
      </c>
      <c r="E17" s="65">
        <f>(D17+'Cash Flow Statement'!E26*-1)</f>
        <v>174.70000000000002</v>
      </c>
      <c r="F17" s="65">
        <f>(E17+'Cash Flow Statement'!F26*-1)</f>
        <v>174.70000000000002</v>
      </c>
      <c r="G17" s="65">
        <f>(F17+'Cash Flow Statement'!G26*-1)</f>
        <v>177.20000000000002</v>
      </c>
      <c r="H17" s="65">
        <f>(G17+'Cash Flow Statement'!H26*-1)</f>
        <v>179.70000000000002</v>
      </c>
      <c r="I17" s="65">
        <f>(H17+'Cash Flow Statement'!I26*-1)</f>
        <v>182.20000000000002</v>
      </c>
      <c r="J17" s="65">
        <f>(I17+'Cash Flow Statement'!J26*-1)</f>
        <v>184.70000000000002</v>
      </c>
      <c r="K17" s="65">
        <f>(J17+'Cash Flow Statement'!K26*-1)</f>
        <v>189.70000000000002</v>
      </c>
      <c r="L17" s="65">
        <f>(K17+'Cash Flow Statement'!L26*-1)</f>
        <v>194.70000000000002</v>
      </c>
      <c r="M17" s="65">
        <f>(L17+'Cash Flow Statement'!M26*-1)</f>
        <v>199.70000000000002</v>
      </c>
      <c r="N17" s="65">
        <f>(M17+'Cash Flow Statement'!N26*-1)</f>
        <v>204.70000000000002</v>
      </c>
    </row>
    <row r="18" spans="1:14" x14ac:dyDescent="0.3">
      <c r="A18" s="81" t="s">
        <v>203</v>
      </c>
      <c r="B18" s="10"/>
      <c r="C18" s="10"/>
      <c r="D18" s="65">
        <f>C18+'Cash Flow Statement'!D11</f>
        <v>0</v>
      </c>
      <c r="E18" s="65">
        <f>D18+'Cash Flow Statement'!E11</f>
        <v>12.88738</v>
      </c>
      <c r="F18" s="65">
        <f>E18+'Cash Flow Statement'!F11</f>
        <v>25.774760000000001</v>
      </c>
      <c r="G18" s="65">
        <f>F18+'Cash Flow Statement'!G11</f>
        <v>38.86439</v>
      </c>
      <c r="H18" s="65">
        <f>G18+'Cash Flow Statement'!H11</f>
        <v>52.156269999999999</v>
      </c>
      <c r="I18" s="65">
        <f>H18+'Cash Flow Statement'!I11</f>
        <v>65.650400000000005</v>
      </c>
      <c r="J18" s="65">
        <f>I18+'Cash Flow Statement'!J11</f>
        <v>79.34678000000001</v>
      </c>
      <c r="K18" s="65">
        <f>J18+'Cash Flow Statement'!K11</f>
        <v>93.447660000000013</v>
      </c>
      <c r="L18" s="65">
        <f>K18+'Cash Flow Statement'!L11</f>
        <v>107.95304000000002</v>
      </c>
      <c r="M18" s="65">
        <f>L18+'Cash Flow Statement'!M11</f>
        <v>122.86292000000002</v>
      </c>
      <c r="N18" s="65">
        <f>M18+'Cash Flow Statement'!N11</f>
        <v>138.17730000000003</v>
      </c>
    </row>
    <row r="19" spans="1:14" x14ac:dyDescent="0.3">
      <c r="A19" s="72" t="s">
        <v>204</v>
      </c>
      <c r="B19" s="3"/>
      <c r="C19" s="3"/>
      <c r="D19" s="61">
        <f>D17-D18</f>
        <v>174.70000000000002</v>
      </c>
      <c r="E19" s="61">
        <f t="shared" ref="E19:N19" si="1">E17-E18</f>
        <v>161.81262000000001</v>
      </c>
      <c r="F19" s="61">
        <f t="shared" si="1"/>
        <v>148.92524000000003</v>
      </c>
      <c r="G19" s="61">
        <f t="shared" si="1"/>
        <v>138.33561000000003</v>
      </c>
      <c r="H19" s="61">
        <f t="shared" si="1"/>
        <v>127.54373000000001</v>
      </c>
      <c r="I19" s="61">
        <f t="shared" si="1"/>
        <v>116.54960000000001</v>
      </c>
      <c r="J19" s="61">
        <f t="shared" si="1"/>
        <v>105.35322000000001</v>
      </c>
      <c r="K19" s="61">
        <f t="shared" si="1"/>
        <v>96.252340000000004</v>
      </c>
      <c r="L19" s="61">
        <f t="shared" si="1"/>
        <v>86.746960000000001</v>
      </c>
      <c r="M19" s="61">
        <f t="shared" si="1"/>
        <v>76.83708</v>
      </c>
      <c r="N19" s="61">
        <f t="shared" si="1"/>
        <v>66.522699999999986</v>
      </c>
    </row>
    <row r="20" spans="1:14" x14ac:dyDescent="0.3">
      <c r="A20" s="62"/>
      <c r="B20" s="10"/>
      <c r="C20" s="10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</row>
    <row r="21" spans="1:14" x14ac:dyDescent="0.3">
      <c r="A21" s="62" t="s">
        <v>205</v>
      </c>
      <c r="B21" s="10"/>
      <c r="C21" s="10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</row>
    <row r="22" spans="1:14" x14ac:dyDescent="0.3">
      <c r="A22" s="81" t="s">
        <v>206</v>
      </c>
      <c r="B22" s="10"/>
      <c r="C22" s="10"/>
      <c r="D22" s="65">
        <f>C22+'Cash Flow Statement'!D16*-1</f>
        <v>9</v>
      </c>
      <c r="E22" s="65">
        <f>D22+'Cash Flow Statement'!E16*-1</f>
        <v>32.1</v>
      </c>
      <c r="F22" s="65">
        <f>E22+'Cash Flow Statement'!F16*-1</f>
        <v>42.7</v>
      </c>
      <c r="G22" s="65">
        <f>F22+'Cash Flow Statement'!G16*-1</f>
        <v>49.8</v>
      </c>
      <c r="H22" s="65">
        <f>G22+'Cash Flow Statement'!H16*-1</f>
        <v>56.9</v>
      </c>
      <c r="I22" s="65">
        <f>H22+'Cash Flow Statement'!I16*-1</f>
        <v>56.9</v>
      </c>
      <c r="J22" s="65">
        <f>I22+'Cash Flow Statement'!J16*-1</f>
        <v>56.9</v>
      </c>
      <c r="K22" s="65">
        <f>J22+'Cash Flow Statement'!K16*-1</f>
        <v>56.9</v>
      </c>
      <c r="L22" s="65">
        <f>K22+'Cash Flow Statement'!L16*-1</f>
        <v>56.9</v>
      </c>
      <c r="M22" s="65">
        <f>L22+'Cash Flow Statement'!M16*-1</f>
        <v>56.9</v>
      </c>
      <c r="N22" s="65">
        <f>M22+'Cash Flow Statement'!N16*-1</f>
        <v>56.9</v>
      </c>
    </row>
    <row r="23" spans="1:14" x14ac:dyDescent="0.3">
      <c r="A23" s="81" t="s">
        <v>207</v>
      </c>
      <c r="B23" s="10"/>
      <c r="C23" s="10"/>
      <c r="D23" s="65">
        <f>'Cash Flow Statement'!D41</f>
        <v>0</v>
      </c>
      <c r="E23" s="65">
        <f>'Cash Flow Statement'!E41</f>
        <v>39.853956782499992</v>
      </c>
      <c r="F23" s="65">
        <f>'Cash Flow Statement'!F41</f>
        <v>83.518424369374998</v>
      </c>
      <c r="G23" s="65">
        <f>'Cash Flow Statement'!G41</f>
        <v>114.698578115625</v>
      </c>
      <c r="H23" s="65">
        <f>'Cash Flow Statement'!H41</f>
        <v>153.01534695062503</v>
      </c>
      <c r="I23" s="65">
        <f>'Cash Flow Statement'!I41</f>
        <v>193.49518256687503</v>
      </c>
      <c r="J23" s="65">
        <f>'Cash Flow Statement'!J41</f>
        <v>238.80846186437506</v>
      </c>
      <c r="K23" s="65">
        <f>'Cash Flow Statement'!K41</f>
        <v>282.37027594433602</v>
      </c>
      <c r="L23" s="65">
        <f>'Cash Flow Statement'!L41</f>
        <v>326.73318407018661</v>
      </c>
      <c r="M23" s="65">
        <f>'Cash Flow Statement'!M41</f>
        <v>371.92293856886732</v>
      </c>
      <c r="N23" s="65">
        <f>'Cash Flow Statement'!N41</f>
        <v>417.94392905092349</v>
      </c>
    </row>
    <row r="24" spans="1:14" x14ac:dyDescent="0.3">
      <c r="A24" s="81" t="s">
        <v>208</v>
      </c>
      <c r="B24" s="10"/>
      <c r="C24" s="10"/>
      <c r="D24" s="65">
        <f>C24+('Cash Flow Statement'!D27*-1)-'Cash Flow Statement'!D12</f>
        <v>16.3</v>
      </c>
      <c r="E24" s="65">
        <f>D24+('Cash Flow Statement'!E27*-1)-'Cash Flow Statement'!E12</f>
        <v>15.9</v>
      </c>
      <c r="F24" s="65">
        <f>E24+('Cash Flow Statement'!F27*-1)-'Cash Flow Statement'!F12</f>
        <v>15.5</v>
      </c>
      <c r="G24" s="65">
        <f>F24+('Cash Flow Statement'!G27*-1)-'Cash Flow Statement'!G12</f>
        <v>15.1</v>
      </c>
      <c r="H24" s="65">
        <f>G24+('Cash Flow Statement'!H27*-1)-'Cash Flow Statement'!H12</f>
        <v>14.7</v>
      </c>
      <c r="I24" s="65">
        <f>H24+('Cash Flow Statement'!I27*-1)-'Cash Flow Statement'!I12</f>
        <v>14.299999999999999</v>
      </c>
      <c r="J24" s="65">
        <f>I24+('Cash Flow Statement'!J27*-1)-'Cash Flow Statement'!J12</f>
        <v>13.899999999999999</v>
      </c>
      <c r="K24" s="65">
        <f>J24+('Cash Flow Statement'!K27*-1)-'Cash Flow Statement'!K12</f>
        <v>13.499999999999998</v>
      </c>
      <c r="L24" s="65">
        <f>K24+('Cash Flow Statement'!L27*-1)-'Cash Flow Statement'!L12</f>
        <v>13.099999999999998</v>
      </c>
      <c r="M24" s="65">
        <f>L24+('Cash Flow Statement'!M27*-1)-'Cash Flow Statement'!M12</f>
        <v>12.699999999999998</v>
      </c>
      <c r="N24" s="65">
        <f>M24+('Cash Flow Statement'!N27*-1)-'Cash Flow Statement'!N12</f>
        <v>12.299999999999997</v>
      </c>
    </row>
    <row r="25" spans="1:14" x14ac:dyDescent="0.3">
      <c r="A25" s="81" t="s">
        <v>209</v>
      </c>
      <c r="B25" s="10"/>
      <c r="C25" s="10"/>
      <c r="D25" s="65">
        <f>IF('Income Statement'!D51&lt;=0,-'Income Statement'!D51,0)</f>
        <v>0</v>
      </c>
      <c r="E25" s="65">
        <f>IF('Income Statement'!E51&lt;=0,-'Income Statement'!E51,0)</f>
        <v>0</v>
      </c>
      <c r="F25" s="65">
        <f>IF('Income Statement'!F51&lt;=0,-'Income Statement'!F51,0)</f>
        <v>0</v>
      </c>
      <c r="G25" s="65">
        <f>IF('Income Statement'!G51&lt;=0,-'Income Statement'!G51,0)</f>
        <v>0</v>
      </c>
      <c r="H25" s="65">
        <f>IF('Income Statement'!H51&lt;=0,-'Income Statement'!H51,0)</f>
        <v>0</v>
      </c>
      <c r="I25" s="65">
        <f>IF('Income Statement'!I51&lt;=0,-'Income Statement'!I51,0)</f>
        <v>0</v>
      </c>
      <c r="J25" s="65">
        <f>IF('Income Statement'!J51&lt;=0,-'Income Statement'!J51,0)</f>
        <v>0</v>
      </c>
      <c r="K25" s="65">
        <f>IF('Income Statement'!K51&lt;=0,-'Income Statement'!K51,0)</f>
        <v>0</v>
      </c>
      <c r="L25" s="65">
        <f>IF('Income Statement'!L51&lt;=0,-'Income Statement'!L51,0)</f>
        <v>0</v>
      </c>
      <c r="M25" s="65">
        <f>IF('Income Statement'!M51&lt;=0,-'Income Statement'!M51,0)</f>
        <v>0</v>
      </c>
      <c r="N25" s="65">
        <f>IF('Income Statement'!N51&lt;=0,-'Income Statement'!N51,0)</f>
        <v>0</v>
      </c>
    </row>
    <row r="26" spans="1:14" x14ac:dyDescent="0.3">
      <c r="A26" s="83" t="s">
        <v>26</v>
      </c>
      <c r="B26" s="3"/>
      <c r="C26" s="3"/>
      <c r="D26" s="61">
        <f>SUM(D19:D25)</f>
        <v>200.00000000000003</v>
      </c>
      <c r="E26" s="61">
        <f t="shared" ref="E26:N26" si="2">SUM(E19:E25)</f>
        <v>249.66657678250002</v>
      </c>
      <c r="F26" s="61">
        <f t="shared" si="2"/>
        <v>290.64366436937502</v>
      </c>
      <c r="G26" s="61">
        <f t="shared" si="2"/>
        <v>317.93418811562503</v>
      </c>
      <c r="H26" s="61">
        <f t="shared" si="2"/>
        <v>352.15907695062504</v>
      </c>
      <c r="I26" s="61">
        <f t="shared" si="2"/>
        <v>381.24478256687502</v>
      </c>
      <c r="J26" s="61">
        <f t="shared" si="2"/>
        <v>414.96168186437501</v>
      </c>
      <c r="K26" s="61">
        <f t="shared" si="2"/>
        <v>449.02261594433605</v>
      </c>
      <c r="L26" s="61">
        <f t="shared" si="2"/>
        <v>483.48014407018661</v>
      </c>
      <c r="M26" s="61">
        <f t="shared" si="2"/>
        <v>518.3600185688673</v>
      </c>
      <c r="N26" s="61">
        <f t="shared" si="2"/>
        <v>553.66662905092346</v>
      </c>
    </row>
    <row r="27" spans="1:14" x14ac:dyDescent="0.3">
      <c r="A27" s="81"/>
      <c r="B27" s="10"/>
      <c r="C27" s="10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</row>
    <row r="28" spans="1:14" x14ac:dyDescent="0.3">
      <c r="A28" s="84" t="s">
        <v>27</v>
      </c>
      <c r="D28" s="80">
        <f>D14-D26</f>
        <v>0</v>
      </c>
      <c r="E28" s="80">
        <f t="shared" ref="E28:N28" si="3">E14-E26</f>
        <v>0</v>
      </c>
      <c r="F28" s="80">
        <f t="shared" si="3"/>
        <v>0</v>
      </c>
      <c r="G28" s="80">
        <f t="shared" si="3"/>
        <v>0</v>
      </c>
      <c r="H28" s="80">
        <f t="shared" si="3"/>
        <v>0</v>
      </c>
      <c r="I28" s="80">
        <f t="shared" si="3"/>
        <v>0</v>
      </c>
      <c r="J28" s="80">
        <f t="shared" si="3"/>
        <v>0</v>
      </c>
      <c r="K28" s="80">
        <f t="shared" si="3"/>
        <v>0</v>
      </c>
      <c r="L28" s="80">
        <f t="shared" si="3"/>
        <v>0</v>
      </c>
      <c r="M28" s="80">
        <f t="shared" si="3"/>
        <v>0</v>
      </c>
      <c r="N28" s="80">
        <f t="shared" si="3"/>
        <v>0</v>
      </c>
    </row>
    <row r="29" spans="1:14" x14ac:dyDescent="0.3"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</sheetData>
  <mergeCells count="2">
    <mergeCell ref="A3:A4"/>
    <mergeCell ref="D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O86"/>
  <sheetViews>
    <sheetView showGridLines="0" workbookViewId="0">
      <pane xSplit="3" ySplit="4" topLeftCell="D59" activePane="bottomRight" state="frozen"/>
      <selection activeCell="P5" sqref="P5"/>
      <selection pane="topRight" activeCell="P5" sqref="P5"/>
      <selection pane="bottomLeft" activeCell="P5" sqref="P5"/>
      <selection pane="bottomRight" activeCell="K77" sqref="K77"/>
    </sheetView>
  </sheetViews>
  <sheetFormatPr defaultColWidth="8.88671875" defaultRowHeight="14.4" x14ac:dyDescent="0.3"/>
  <cols>
    <col min="1" max="1" width="26.44140625" bestFit="1" customWidth="1"/>
    <col min="2" max="2" width="8.44140625" bestFit="1" customWidth="1"/>
    <col min="3" max="3" width="1.109375" customWidth="1"/>
    <col min="4" max="4" width="10.6640625" style="93" bestFit="1" customWidth="1"/>
    <col min="5" max="5" width="12.44140625" customWidth="1"/>
    <col min="6" max="14" width="11.5546875" bestFit="1" customWidth="1"/>
    <col min="15" max="15" width="14.33203125" bestFit="1" customWidth="1"/>
  </cols>
  <sheetData>
    <row r="1" spans="1:15" s="6" customFormat="1" ht="18" x14ac:dyDescent="0.35">
      <c r="A1" s="6" t="s">
        <v>432</v>
      </c>
      <c r="D1" s="92"/>
    </row>
    <row r="2" spans="1:15" x14ac:dyDescent="0.3">
      <c r="A2" t="s">
        <v>3</v>
      </c>
    </row>
    <row r="3" spans="1:15" x14ac:dyDescent="0.3">
      <c r="A3" s="182" t="s">
        <v>36</v>
      </c>
      <c r="B3" s="48"/>
      <c r="C3" s="48"/>
      <c r="D3" s="183" t="s">
        <v>15</v>
      </c>
      <c r="E3" s="183"/>
      <c r="F3" s="183"/>
      <c r="G3" s="183"/>
      <c r="H3" s="183"/>
      <c r="I3" s="183"/>
      <c r="J3" s="183"/>
      <c r="K3" s="183"/>
      <c r="L3" s="183"/>
      <c r="M3" s="183"/>
      <c r="N3" s="183"/>
    </row>
    <row r="4" spans="1:15" x14ac:dyDescent="0.3">
      <c r="A4" s="182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5" spans="1:15" x14ac:dyDescent="0.3"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3">
      <c r="A6" s="1" t="s">
        <v>214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 spans="1:15" x14ac:dyDescent="0.3">
      <c r="A7" t="s">
        <v>210</v>
      </c>
      <c r="D7" s="94">
        <f>SUM('Balance Sheet'!D11:D13)/SUM('Balance Sheet'!D7:D10)</f>
        <v>1.9411764705882353</v>
      </c>
      <c r="E7" s="66">
        <f>SUM('Balance Sheet'!E11:E13)/SUM('Balance Sheet'!E7:E10)</f>
        <v>1.6683307797277009</v>
      </c>
      <c r="F7" s="66">
        <f>SUM('Balance Sheet'!F11:F13)/SUM('Balance Sheet'!F7:F10)</f>
        <v>1.2949720052451239</v>
      </c>
      <c r="G7" s="66">
        <f>SUM('Balance Sheet'!G11:G13)/SUM('Balance Sheet'!G7:G10)</f>
        <v>0.92530808879510318</v>
      </c>
      <c r="H7" s="66">
        <f>SUM('Balance Sheet'!H11:H13)/SUM('Balance Sheet'!H7:H10)</f>
        <v>0.67329003839185175</v>
      </c>
      <c r="I7" s="66">
        <f>SUM('Balance Sheet'!I11:I13)/SUM('Balance Sheet'!I7:I10)</f>
        <v>0.48897696233001609</v>
      </c>
      <c r="J7" s="66">
        <f>SUM('Balance Sheet'!J11:J13)/SUM('Balance Sheet'!J7:J10)</f>
        <v>0.35492523693557176</v>
      </c>
      <c r="K7" s="66">
        <f>SUM('Balance Sheet'!K11:K13)/SUM('Balance Sheet'!K7:K10)</f>
        <v>0.25839169346368768</v>
      </c>
      <c r="L7" s="66">
        <f>SUM('Balance Sheet'!L11:L13)/SUM('Balance Sheet'!L7:L10)</f>
        <v>0.18563924973004722</v>
      </c>
      <c r="M7" s="66">
        <f>SUM('Balance Sheet'!M11:M13)/SUM('Balance Sheet'!M7:M10)</f>
        <v>0.12893108634440234</v>
      </c>
      <c r="N7" s="66">
        <f>SUM('Balance Sheet'!N11:N13)/SUM('Balance Sheet'!N7:N10)</f>
        <v>8.3567101200545293E-2</v>
      </c>
    </row>
    <row r="8" spans="1:15" x14ac:dyDescent="0.3">
      <c r="A8" t="s">
        <v>211</v>
      </c>
      <c r="D8" s="94" t="str">
        <f>IFERROR(SUM('Balance Sheet'!D22:D23)/SUM('Balance Sheet'!D12:D13),"")</f>
        <v/>
      </c>
      <c r="E8" s="66">
        <f>IFERROR(SUM('Balance Sheet'!E22:E23)/SUM('Balance Sheet'!E12:E13),"")</f>
        <v>2.9856413602697094</v>
      </c>
      <c r="F8" s="66">
        <f>IFERROR(SUM('Balance Sheet'!F22:F23)/SUM('Balance Sheet'!F12:F13),"")</f>
        <v>3.9443257615429688</v>
      </c>
      <c r="G8" s="66">
        <f>IFERROR(SUM('Balance Sheet'!G22:G23)/SUM('Balance Sheet'!G12:G13),"")</f>
        <v>4.4101495473357906</v>
      </c>
      <c r="H8" s="66">
        <f>IFERROR(SUM('Balance Sheet'!H22:H23)/SUM('Balance Sheet'!H12:H13),"")</f>
        <v>4.9160502798741224</v>
      </c>
      <c r="I8" s="66">
        <f>IFERROR(SUM('Balance Sheet'!I22:I23)/SUM('Balance Sheet'!I12:I13),"")</f>
        <v>5.8640557978190868</v>
      </c>
      <c r="J8" s="66">
        <f>IFERROR(SUM('Balance Sheet'!J22:J23)/SUM('Balance Sheet'!J12:J13),"")</f>
        <v>6.9252567181352473</v>
      </c>
      <c r="K8" s="66">
        <f>IFERROR(SUM('Balance Sheet'!K22:K23)/SUM('Balance Sheet'!K12:K13),"")</f>
        <v>7.9454397176659475</v>
      </c>
      <c r="L8" s="66">
        <f>IFERROR(SUM('Balance Sheet'!L22:L23)/SUM('Balance Sheet'!L12:L13),"")</f>
        <v>8.9843837018779062</v>
      </c>
      <c r="M8" s="66">
        <f>IFERROR(SUM('Balance Sheet'!M22:M23)/SUM('Balance Sheet'!M12:M13),"")</f>
        <v>10.042691769762699</v>
      </c>
      <c r="N8" s="66">
        <f>IFERROR(SUM('Balance Sheet'!N22:N23)/SUM('Balance Sheet'!N12:N13),"")</f>
        <v>11.120466722504062</v>
      </c>
    </row>
    <row r="9" spans="1:15" x14ac:dyDescent="0.3">
      <c r="A9" t="s">
        <v>212</v>
      </c>
      <c r="D9" s="95">
        <f>('Balance Sheet'!D19-'Balance Sheet'!D11)/'Balance Sheet'!D19</f>
        <v>0.244419004006869</v>
      </c>
      <c r="E9" s="91">
        <f>('Balance Sheet'!E19-'Balance Sheet'!E11)/'Balance Sheet'!E19</f>
        <v>0.18424162466438038</v>
      </c>
      <c r="F9" s="91">
        <f>('Balance Sheet'!F19-'Balance Sheet'!F11)/'Balance Sheet'!F19</f>
        <v>0.11364923769805593</v>
      </c>
      <c r="G9" s="91">
        <f>('Balance Sheet'!G19-'Balance Sheet'!G11)/'Balance Sheet'!G19</f>
        <v>0.16507398203542836</v>
      </c>
      <c r="H9" s="91">
        <f>('Balance Sheet'!H19-'Balance Sheet'!H11)/'Balance Sheet'!H19</f>
        <v>0.22379563464233018</v>
      </c>
      <c r="I9" s="91">
        <f>('Balance Sheet'!I19-'Balance Sheet'!I11)/'Balance Sheet'!I19</f>
        <v>0.29214686279489599</v>
      </c>
      <c r="J9" s="91">
        <f>('Balance Sheet'!J19-'Balance Sheet'!J11)/'Balance Sheet'!J19</f>
        <v>0.37353599633689416</v>
      </c>
      <c r="K9" s="91">
        <f>('Balance Sheet'!K19-'Balance Sheet'!K11)/'Balance Sheet'!K19</f>
        <v>0.48572678856430923</v>
      </c>
      <c r="L9" s="91">
        <f>('Balance Sheet'!L19-'Balance Sheet'!L11)/'Balance Sheet'!L19</f>
        <v>0.61958321075459011</v>
      </c>
      <c r="M9" s="91">
        <f>('Balance Sheet'!M19-'Balance Sheet'!M11)/'Balance Sheet'!M19</f>
        <v>0.78525992919043774</v>
      </c>
      <c r="N9" s="91">
        <f>('Balance Sheet'!N19-'Balance Sheet'!N11)/'Balance Sheet'!N19</f>
        <v>1</v>
      </c>
    </row>
    <row r="10" spans="1:15" x14ac:dyDescent="0.3">
      <c r="A10" t="s">
        <v>213</v>
      </c>
      <c r="D10" s="95">
        <f>Assumptions!B18/Assumptions!B22</f>
        <v>0.17499999999999999</v>
      </c>
      <c r="E10" s="91">
        <f>D10</f>
        <v>0.17499999999999999</v>
      </c>
      <c r="F10" s="91">
        <f t="shared" ref="F10:N10" si="0">E10</f>
        <v>0.17499999999999999</v>
      </c>
      <c r="G10" s="91">
        <f t="shared" si="0"/>
        <v>0.17499999999999999</v>
      </c>
      <c r="H10" s="91">
        <f t="shared" si="0"/>
        <v>0.17499999999999999</v>
      </c>
      <c r="I10" s="91">
        <f t="shared" si="0"/>
        <v>0.17499999999999999</v>
      </c>
      <c r="J10" s="91">
        <f t="shared" si="0"/>
        <v>0.17499999999999999</v>
      </c>
      <c r="K10" s="91">
        <f t="shared" si="0"/>
        <v>0.17499999999999999</v>
      </c>
      <c r="L10" s="91">
        <f t="shared" si="0"/>
        <v>0.17499999999999999</v>
      </c>
      <c r="M10" s="91">
        <f t="shared" si="0"/>
        <v>0.17499999999999999</v>
      </c>
      <c r="N10" s="91">
        <f t="shared" si="0"/>
        <v>0.17499999999999999</v>
      </c>
    </row>
    <row r="11" spans="1:15" x14ac:dyDescent="0.3">
      <c r="D11" s="90"/>
      <c r="E11" s="89"/>
      <c r="F11" s="89"/>
      <c r="G11" s="89"/>
      <c r="H11" s="89"/>
      <c r="I11" s="89"/>
      <c r="J11" s="89"/>
      <c r="K11" s="89"/>
      <c r="L11" s="89"/>
      <c r="M11" s="89"/>
      <c r="N11" s="89"/>
    </row>
    <row r="12" spans="1:15" x14ac:dyDescent="0.3">
      <c r="A12" s="1" t="s">
        <v>216</v>
      </c>
      <c r="D12" s="90"/>
      <c r="E12" s="89"/>
      <c r="F12" s="89"/>
      <c r="G12" s="89"/>
      <c r="H12" s="89"/>
      <c r="I12" s="89"/>
      <c r="J12" s="89"/>
      <c r="K12" s="89"/>
      <c r="L12" s="89"/>
      <c r="M12" s="89"/>
      <c r="N12" s="89"/>
    </row>
    <row r="13" spans="1:15" x14ac:dyDescent="0.3">
      <c r="D13" s="90"/>
      <c r="E13" s="89"/>
      <c r="F13" s="89"/>
      <c r="G13" s="89"/>
      <c r="H13" s="89"/>
      <c r="I13" s="89"/>
      <c r="J13" s="89"/>
      <c r="K13" s="89"/>
      <c r="L13" s="89"/>
      <c r="M13" s="89"/>
      <c r="N13" s="89"/>
    </row>
    <row r="14" spans="1:15" x14ac:dyDescent="0.3">
      <c r="A14" s="16" t="s">
        <v>217</v>
      </c>
      <c r="D14" s="90"/>
      <c r="E14" s="89"/>
      <c r="F14" s="89"/>
      <c r="G14" s="89"/>
      <c r="H14" s="89"/>
      <c r="I14" s="89"/>
      <c r="J14" s="89"/>
      <c r="K14" s="89"/>
      <c r="L14" s="89"/>
      <c r="M14" s="89"/>
      <c r="N14" s="89"/>
    </row>
    <row r="15" spans="1:15" x14ac:dyDescent="0.3">
      <c r="A15" t="s">
        <v>139</v>
      </c>
      <c r="D15" s="90">
        <f>VLOOKUP($A15,'Income Statement'!$A$15:$N$45,4,0)</f>
        <v>0</v>
      </c>
      <c r="E15" s="90">
        <f>VLOOKUP($A15,'Income Statement'!$A$15:$N$45,5,0)</f>
        <v>95.121402924999998</v>
      </c>
      <c r="F15" s="90">
        <f>VLOOKUP($A15,'Income Statement'!$A$15:$N$45,6,0)</f>
        <v>113.6952039</v>
      </c>
      <c r="G15" s="90">
        <f>VLOOKUP($A15,'Income Statement'!$A$15:$N$45,7,0)</f>
        <v>130.54440455</v>
      </c>
      <c r="H15" s="90">
        <f>VLOOKUP($A15,'Income Statement'!$A$15:$N$45,8,0)</f>
        <v>148.7936052</v>
      </c>
      <c r="I15" s="90">
        <f>VLOOKUP($A15,'Income Statement'!$A$15:$N$45,9,0)</f>
        <v>145.99360519999999</v>
      </c>
      <c r="J15" s="90">
        <f>VLOOKUP($A15,'Income Statement'!$A$15:$N$45,10,0)</f>
        <v>145.99360519999999</v>
      </c>
      <c r="K15" s="90">
        <f>VLOOKUP($A15,'Income Statement'!$A$15:$N$45,11,0)</f>
        <v>145.99360519999999</v>
      </c>
      <c r="L15" s="90">
        <f>VLOOKUP($A15,'Income Statement'!$A$15:$N$45,12,0)</f>
        <v>145.99360519999999</v>
      </c>
      <c r="M15" s="90">
        <f>VLOOKUP($A15,'Income Statement'!$A$15:$N$45,13,0)</f>
        <v>145.99360519999999</v>
      </c>
      <c r="N15" s="90">
        <f>VLOOKUP($A15,'Income Statement'!$A$15:$N$45,14,0)</f>
        <v>145.99360519999999</v>
      </c>
      <c r="O15" s="40"/>
    </row>
    <row r="16" spans="1:15" x14ac:dyDescent="0.3">
      <c r="A16" t="s">
        <v>65</v>
      </c>
      <c r="D16" s="90">
        <f>VLOOKUP($A16,'Income Statement'!$A$15:$N$45,4,0)</f>
        <v>0</v>
      </c>
      <c r="E16" s="90">
        <f>VLOOKUP($A16,'Income Statement'!$A$15:$N$45,5,0)</f>
        <v>0</v>
      </c>
      <c r="F16" s="90">
        <f>VLOOKUP($A16,'Income Statement'!$A$15:$N$45,6,0)</f>
        <v>0</v>
      </c>
      <c r="G16" s="90">
        <f>VLOOKUP($A16,'Income Statement'!$A$15:$N$45,7,0)</f>
        <v>0</v>
      </c>
      <c r="H16" s="90">
        <f>VLOOKUP($A16,'Income Statement'!$A$15:$N$45,8,0)</f>
        <v>0</v>
      </c>
      <c r="I16" s="90">
        <f>VLOOKUP($A16,'Income Statement'!$A$15:$N$45,9,0)</f>
        <v>0</v>
      </c>
      <c r="J16" s="90">
        <f>VLOOKUP($A16,'Income Statement'!$A$15:$N$45,10,0)</f>
        <v>0</v>
      </c>
      <c r="K16" s="90">
        <f>VLOOKUP($A16,'Income Statement'!$A$15:$N$45,11,0)</f>
        <v>0</v>
      </c>
      <c r="L16" s="90">
        <f>VLOOKUP($A16,'Income Statement'!$A$15:$N$45,12,0)</f>
        <v>0</v>
      </c>
      <c r="M16" s="90">
        <f>VLOOKUP($A16,'Income Statement'!$A$15:$N$45,13,0)</f>
        <v>0</v>
      </c>
      <c r="N16" s="90">
        <f>VLOOKUP($A16,'Income Statement'!$A$15:$N$45,14,0)</f>
        <v>0</v>
      </c>
      <c r="O16" s="40"/>
    </row>
    <row r="17" spans="1:15" x14ac:dyDescent="0.3">
      <c r="A17" t="s">
        <v>66</v>
      </c>
      <c r="D17" s="90">
        <f>VLOOKUP($A17,'Income Statement'!$A$15:$N$45,4,0)</f>
        <v>0</v>
      </c>
      <c r="E17" s="90">
        <f>VLOOKUP($A17,'Income Statement'!$A$15:$N$45,5,0)</f>
        <v>0</v>
      </c>
      <c r="F17" s="90">
        <f>VLOOKUP($A17,'Income Statement'!$A$15:$N$45,6,0)</f>
        <v>0</v>
      </c>
      <c r="G17" s="90">
        <f>VLOOKUP($A17,'Income Statement'!$A$15:$N$45,7,0)</f>
        <v>0</v>
      </c>
      <c r="H17" s="90">
        <f>VLOOKUP($A17,'Income Statement'!$A$15:$N$45,8,0)</f>
        <v>0</v>
      </c>
      <c r="I17" s="90">
        <f>VLOOKUP($A17,'Income Statement'!$A$15:$N$45,9,0)</f>
        <v>0</v>
      </c>
      <c r="J17" s="90">
        <f>VLOOKUP($A17,'Income Statement'!$A$15:$N$45,10,0)</f>
        <v>0</v>
      </c>
      <c r="K17" s="90">
        <f>VLOOKUP($A17,'Income Statement'!$A$15:$N$45,11,0)</f>
        <v>0</v>
      </c>
      <c r="L17" s="90">
        <f>VLOOKUP($A17,'Income Statement'!$A$15:$N$45,12,0)</f>
        <v>0</v>
      </c>
      <c r="M17" s="90">
        <f>VLOOKUP($A17,'Income Statement'!$A$15:$N$45,13,0)</f>
        <v>0</v>
      </c>
      <c r="N17" s="90">
        <f>VLOOKUP($A17,'Income Statement'!$A$15:$N$45,14,0)</f>
        <v>0</v>
      </c>
      <c r="O17" s="40"/>
    </row>
    <row r="18" spans="1:15" x14ac:dyDescent="0.3">
      <c r="A18" t="s">
        <v>67</v>
      </c>
      <c r="D18" s="90">
        <f>VLOOKUP($A18,'Income Statement'!$A$15:$N$45,4,0)</f>
        <v>0</v>
      </c>
      <c r="E18" s="90">
        <f>VLOOKUP($A18,'Income Statement'!$A$15:$N$45,5,0)</f>
        <v>0</v>
      </c>
      <c r="F18" s="90">
        <f>VLOOKUP($A18,'Income Statement'!$A$15:$N$45,6,0)</f>
        <v>0</v>
      </c>
      <c r="G18" s="90">
        <f>VLOOKUP($A18,'Income Statement'!$A$15:$N$45,7,0)</f>
        <v>0</v>
      </c>
      <c r="H18" s="90">
        <f>VLOOKUP($A18,'Income Statement'!$A$15:$N$45,8,0)</f>
        <v>0</v>
      </c>
      <c r="I18" s="90">
        <f>VLOOKUP($A18,'Income Statement'!$A$15:$N$45,9,0)</f>
        <v>0</v>
      </c>
      <c r="J18" s="90">
        <f>VLOOKUP($A18,'Income Statement'!$A$15:$N$45,10,0)</f>
        <v>0</v>
      </c>
      <c r="K18" s="90">
        <f>VLOOKUP($A18,'Income Statement'!$A$15:$N$45,11,0)</f>
        <v>0</v>
      </c>
      <c r="L18" s="90">
        <f>VLOOKUP($A18,'Income Statement'!$A$15:$N$45,12,0)</f>
        <v>0</v>
      </c>
      <c r="M18" s="90">
        <f>VLOOKUP($A18,'Income Statement'!$A$15:$N$45,13,0)</f>
        <v>0</v>
      </c>
      <c r="N18" s="90">
        <f>VLOOKUP($A18,'Income Statement'!$A$15:$N$45,14,0)</f>
        <v>0</v>
      </c>
      <c r="O18" s="40"/>
    </row>
    <row r="19" spans="1:15" x14ac:dyDescent="0.3">
      <c r="A19" t="s">
        <v>140</v>
      </c>
      <c r="D19" s="90">
        <f>VLOOKUP($A19,'Income Statement'!$A$15:$N$45,4,0)</f>
        <v>0</v>
      </c>
      <c r="E19" s="90">
        <f>VLOOKUP($A19,'Income Statement'!$A$15:$N$45,5,0)</f>
        <v>1.6425000000000001</v>
      </c>
      <c r="F19" s="90">
        <f>VLOOKUP($A19,'Income Statement'!$A$15:$N$45,6,0)</f>
        <v>2.19</v>
      </c>
      <c r="G19" s="90">
        <f>VLOOKUP($A19,'Income Statement'!$A$15:$N$45,7,0)</f>
        <v>2.5549999999999997</v>
      </c>
      <c r="H19" s="90">
        <f>VLOOKUP($A19,'Income Statement'!$A$15:$N$45,8,0)</f>
        <v>2.92</v>
      </c>
      <c r="I19" s="90">
        <f>VLOOKUP($A19,'Income Statement'!$A$15:$N$45,9,0)</f>
        <v>2.92</v>
      </c>
      <c r="J19" s="90">
        <f>VLOOKUP($A19,'Income Statement'!$A$15:$N$45,10,0)</f>
        <v>2.92</v>
      </c>
      <c r="K19" s="90">
        <f>VLOOKUP($A19,'Income Statement'!$A$15:$N$45,11,0)</f>
        <v>2.92</v>
      </c>
      <c r="L19" s="90">
        <f>VLOOKUP($A19,'Income Statement'!$A$15:$N$45,12,0)</f>
        <v>2.92</v>
      </c>
      <c r="M19" s="90">
        <f>VLOOKUP($A19,'Income Statement'!$A$15:$N$45,13,0)</f>
        <v>2.92</v>
      </c>
      <c r="N19" s="90">
        <f>VLOOKUP($A19,'Income Statement'!$A$15:$N$45,14,0)</f>
        <v>2.92</v>
      </c>
      <c r="O19" s="40"/>
    </row>
    <row r="20" spans="1:15" x14ac:dyDescent="0.3">
      <c r="A20" t="s">
        <v>141</v>
      </c>
      <c r="D20" s="90">
        <f>VLOOKUP($A20,'Income Statement'!$A$15:$N$45,4,0)</f>
        <v>0</v>
      </c>
      <c r="E20" s="90">
        <f>VLOOKUP($A20,'Income Statement'!$A$15:$N$45,5,0)</f>
        <v>1.3140000000000001</v>
      </c>
      <c r="F20" s="90">
        <f>VLOOKUP($A20,'Income Statement'!$A$15:$N$45,6,0)</f>
        <v>1.752</v>
      </c>
      <c r="G20" s="90">
        <f>VLOOKUP($A20,'Income Statement'!$A$15:$N$45,7,0)</f>
        <v>2.0439999999999996</v>
      </c>
      <c r="H20" s="90">
        <f>VLOOKUP($A20,'Income Statement'!$A$15:$N$45,8,0)</f>
        <v>2.3359999999999999</v>
      </c>
      <c r="I20" s="90">
        <f>VLOOKUP($A20,'Income Statement'!$A$15:$N$45,9,0)</f>
        <v>2.3359999999999999</v>
      </c>
      <c r="J20" s="90">
        <f>VLOOKUP($A20,'Income Statement'!$A$15:$N$45,10,0)</f>
        <v>2.3359999999999999</v>
      </c>
      <c r="K20" s="90">
        <f>VLOOKUP($A20,'Income Statement'!$A$15:$N$45,11,0)</f>
        <v>2.3359999999999999</v>
      </c>
      <c r="L20" s="90">
        <f>VLOOKUP($A20,'Income Statement'!$A$15:$N$45,12,0)</f>
        <v>2.3359999999999999</v>
      </c>
      <c r="M20" s="90">
        <f>VLOOKUP($A20,'Income Statement'!$A$15:$N$45,13,0)</f>
        <v>2.3359999999999999</v>
      </c>
      <c r="N20" s="90">
        <f>VLOOKUP($A20,'Income Statement'!$A$15:$N$45,14,0)</f>
        <v>2.3359999999999999</v>
      </c>
      <c r="O20" s="40"/>
    </row>
    <row r="21" spans="1:15" x14ac:dyDescent="0.3">
      <c r="A21" t="s">
        <v>142</v>
      </c>
      <c r="B21" s="4">
        <v>0.6</v>
      </c>
      <c r="D21" s="90">
        <f>VLOOKUP($A21,'Income Statement'!$A$15:$N$45,4,0)*$B$21</f>
        <v>0</v>
      </c>
      <c r="E21" s="90">
        <f>VLOOKUP($A21,'Income Statement'!$A$15:$N$45,5,0)*$B$21</f>
        <v>1.92</v>
      </c>
      <c r="F21" s="90">
        <f>VLOOKUP($A21,'Income Statement'!$A$15:$N$45,6,0)*$B$21</f>
        <v>2.0640000000000001</v>
      </c>
      <c r="G21" s="90">
        <f>VLOOKUP($A21,'Income Statement'!$A$15:$N$45,7,0)*$B$21</f>
        <v>2.2187999999999999</v>
      </c>
      <c r="H21" s="90">
        <f>VLOOKUP($A21,'Income Statement'!$A$15:$N$45,8,0)*$B$21</f>
        <v>2.3852099999999998</v>
      </c>
      <c r="I21" s="90">
        <f>VLOOKUP($A21,'Income Statement'!$A$15:$N$45,9,0)*$B$21</f>
        <v>2.5641007499999997</v>
      </c>
      <c r="J21" s="90">
        <f>VLOOKUP($A21,'Income Statement'!$A$15:$N$45,10,0)*$B$21</f>
        <v>2.75640830625</v>
      </c>
      <c r="K21" s="90">
        <f>VLOOKUP($A21,'Income Statement'!$A$15:$N$45,11,0)*$B$21</f>
        <v>2.9631389292187502</v>
      </c>
      <c r="L21" s="90">
        <f>VLOOKUP($A21,'Income Statement'!$A$15:$N$45,12,0)*$B$21</f>
        <v>3.1853743489101563</v>
      </c>
      <c r="M21" s="90">
        <f>VLOOKUP($A21,'Income Statement'!$A$15:$N$45,13,0)*$B$21</f>
        <v>3.4242774250784178</v>
      </c>
      <c r="N21" s="90">
        <f>VLOOKUP($A21,'Income Statement'!$A$15:$N$45,14,0)*$B$21</f>
        <v>3.6810982319592989</v>
      </c>
      <c r="O21" s="40"/>
    </row>
    <row r="22" spans="1:15" x14ac:dyDescent="0.3">
      <c r="A22" t="s">
        <v>112</v>
      </c>
      <c r="D22" s="90">
        <f>VLOOKUP($A22,'Income Statement'!$A$15:$N$45,4,0)</f>
        <v>0</v>
      </c>
      <c r="E22" s="90">
        <f>VLOOKUP($A22,'Income Statement'!$A$15:$N$45,5,0)</f>
        <v>0</v>
      </c>
      <c r="F22" s="90">
        <f>VLOOKUP($A22,'Income Statement'!$A$15:$N$45,6,0)</f>
        <v>0</v>
      </c>
      <c r="G22" s="90">
        <f>VLOOKUP($A22,'Income Statement'!$A$15:$N$45,7,0)</f>
        <v>0</v>
      </c>
      <c r="H22" s="90">
        <f>VLOOKUP($A22,'Income Statement'!$A$15:$N$45,8,0)</f>
        <v>0</v>
      </c>
      <c r="I22" s="90">
        <f>VLOOKUP($A22,'Income Statement'!$A$15:$N$45,9,0)</f>
        <v>0</v>
      </c>
      <c r="J22" s="90">
        <f>VLOOKUP($A22,'Income Statement'!$A$15:$N$45,10,0)</f>
        <v>0</v>
      </c>
      <c r="K22" s="90">
        <f>VLOOKUP($A22,'Income Statement'!$A$15:$N$45,11,0)</f>
        <v>0</v>
      </c>
      <c r="L22" s="90">
        <f>VLOOKUP($A22,'Income Statement'!$A$15:$N$45,12,0)</f>
        <v>0</v>
      </c>
      <c r="M22" s="90">
        <f>VLOOKUP($A22,'Income Statement'!$A$15:$N$45,13,0)</f>
        <v>0</v>
      </c>
      <c r="N22" s="90">
        <f>VLOOKUP($A22,'Income Statement'!$A$15:$N$45,14,0)</f>
        <v>0</v>
      </c>
      <c r="O22" s="40"/>
    </row>
    <row r="23" spans="1:15" x14ac:dyDescent="0.3">
      <c r="A23" t="s">
        <v>271</v>
      </c>
      <c r="D23" s="90">
        <f>VLOOKUP($A23,'Income Statement'!$A$15:$N$45,4,0)</f>
        <v>0</v>
      </c>
      <c r="E23" s="90">
        <f>VLOOKUP($A23,'Income Statement'!$A$15:$N$45,5,0)</f>
        <v>3.2850000000000001</v>
      </c>
      <c r="F23" s="90">
        <f>VLOOKUP($A23,'Income Statement'!$A$15:$N$45,6,0)</f>
        <v>4.38</v>
      </c>
      <c r="G23" s="90">
        <f>VLOOKUP($A23,'Income Statement'!$A$15:$N$45,7,0)</f>
        <v>5.1099999999999994</v>
      </c>
      <c r="H23" s="90">
        <f>VLOOKUP($A23,'Income Statement'!$A$15:$N$45,8,0)</f>
        <v>5.84</v>
      </c>
      <c r="I23" s="90">
        <f>VLOOKUP($A23,'Income Statement'!$A$15:$N$45,9,0)</f>
        <v>5.84</v>
      </c>
      <c r="J23" s="90">
        <f>VLOOKUP($A23,'Income Statement'!$A$15:$N$45,10,0)</f>
        <v>5.84</v>
      </c>
      <c r="K23" s="90">
        <f>VLOOKUP($A23,'Income Statement'!$A$15:$N$45,11,0)</f>
        <v>5.84</v>
      </c>
      <c r="L23" s="90">
        <f>VLOOKUP($A23,'Income Statement'!$A$15:$N$45,12,0)</f>
        <v>5.84</v>
      </c>
      <c r="M23" s="90">
        <f>VLOOKUP($A23,'Income Statement'!$A$15:$N$45,13,0)</f>
        <v>5.84</v>
      </c>
      <c r="N23" s="90">
        <f>VLOOKUP($A23,'Income Statement'!$A$15:$N$45,14,0)</f>
        <v>5.84</v>
      </c>
      <c r="O23" s="40"/>
    </row>
    <row r="24" spans="1:15" x14ac:dyDescent="0.3">
      <c r="A24" t="s">
        <v>113</v>
      </c>
      <c r="D24" s="90">
        <f>VLOOKUP($A24,'Income Statement'!$A$15:$N$45,4,0)</f>
        <v>0</v>
      </c>
      <c r="E24" s="90">
        <f>VLOOKUP($A24,'Income Statement'!$A$15:$N$45,5,0)</f>
        <v>3.2850000000000001</v>
      </c>
      <c r="F24" s="90">
        <f>VLOOKUP($A24,'Income Statement'!$A$15:$N$45,6,0)</f>
        <v>4.38</v>
      </c>
      <c r="G24" s="90">
        <f>VLOOKUP($A24,'Income Statement'!$A$15:$N$45,7,0)</f>
        <v>5.1099999999999994</v>
      </c>
      <c r="H24" s="90">
        <f>VLOOKUP($A24,'Income Statement'!$A$15:$N$45,8,0)</f>
        <v>5.84</v>
      </c>
      <c r="I24" s="90">
        <f>VLOOKUP($A24,'Income Statement'!$A$15:$N$45,9,0)</f>
        <v>5.84</v>
      </c>
      <c r="J24" s="90">
        <f>VLOOKUP($A24,'Income Statement'!$A$15:$N$45,10,0)</f>
        <v>0</v>
      </c>
      <c r="K24" s="90">
        <f>VLOOKUP($A24,'Income Statement'!$A$15:$N$45,11,0)</f>
        <v>0</v>
      </c>
      <c r="L24" s="90">
        <f>VLOOKUP($A24,'Income Statement'!$A$15:$N$45,12,0)</f>
        <v>0</v>
      </c>
      <c r="M24" s="90">
        <f>VLOOKUP($A24,'Income Statement'!$A$15:$N$45,13,0)</f>
        <v>0</v>
      </c>
      <c r="N24" s="90">
        <f>VLOOKUP($A24,'Income Statement'!$A$15:$N$45,14,0)</f>
        <v>0</v>
      </c>
      <c r="O24" s="40"/>
    </row>
    <row r="25" spans="1:15" x14ac:dyDescent="0.3">
      <c r="A25" t="s">
        <v>218</v>
      </c>
      <c r="D25" s="90">
        <f>'Annual Expenses'!D27</f>
        <v>0</v>
      </c>
      <c r="E25" s="90">
        <f>'Annual Expenses'!E27</f>
        <v>2.0760000000000001</v>
      </c>
      <c r="F25" s="90">
        <f>'Annual Expenses'!F27</f>
        <v>2.7479999999999998</v>
      </c>
      <c r="G25" s="90">
        <f>'Annual Expenses'!G27</f>
        <v>3.2039999999999997</v>
      </c>
      <c r="H25" s="90">
        <f>'Annual Expenses'!H27</f>
        <v>3.6599999999999997</v>
      </c>
      <c r="I25" s="90">
        <f>'Annual Expenses'!I27</f>
        <v>3.6599999999999997</v>
      </c>
      <c r="J25" s="90">
        <f>'Annual Expenses'!J27</f>
        <v>3.6599999999999997</v>
      </c>
      <c r="K25" s="90">
        <f>'Annual Expenses'!K27</f>
        <v>3.6599999999999997</v>
      </c>
      <c r="L25" s="90">
        <f>'Annual Expenses'!L27</f>
        <v>3.6599999999999997</v>
      </c>
      <c r="M25" s="90">
        <f>'Annual Expenses'!M27</f>
        <v>3.6599999999999997</v>
      </c>
      <c r="N25" s="90">
        <f>'Annual Expenses'!N27</f>
        <v>3.6599999999999997</v>
      </c>
      <c r="O25" s="40"/>
    </row>
    <row r="26" spans="1:15" x14ac:dyDescent="0.3">
      <c r="A26" s="72" t="s">
        <v>219</v>
      </c>
      <c r="B26" s="3"/>
      <c r="C26" s="3"/>
      <c r="D26" s="96">
        <f>SUM(D15:D25)</f>
        <v>0</v>
      </c>
      <c r="E26" s="96">
        <f t="shared" ref="E26:N26" si="1">SUM(E15:E25)</f>
        <v>108.64390292499998</v>
      </c>
      <c r="F26" s="96">
        <f t="shared" si="1"/>
        <v>131.20920389999998</v>
      </c>
      <c r="G26" s="96">
        <f t="shared" si="1"/>
        <v>150.78620455000004</v>
      </c>
      <c r="H26" s="96">
        <f t="shared" si="1"/>
        <v>171.77481520000001</v>
      </c>
      <c r="I26" s="96">
        <f t="shared" si="1"/>
        <v>169.15370594999999</v>
      </c>
      <c r="J26" s="96">
        <f t="shared" si="1"/>
        <v>163.50601350624999</v>
      </c>
      <c r="K26" s="96">
        <f t="shared" si="1"/>
        <v>163.71274412921875</v>
      </c>
      <c r="L26" s="96">
        <f t="shared" si="1"/>
        <v>163.93497954891015</v>
      </c>
      <c r="M26" s="96">
        <f t="shared" si="1"/>
        <v>164.17388262507842</v>
      </c>
      <c r="N26" s="96">
        <f t="shared" si="1"/>
        <v>164.4307034319593</v>
      </c>
      <c r="O26" s="40"/>
    </row>
    <row r="27" spans="1:15" x14ac:dyDescent="0.3">
      <c r="E27" s="93"/>
      <c r="F27" s="93"/>
      <c r="G27" s="93"/>
      <c r="H27" s="93"/>
      <c r="I27" s="93"/>
      <c r="J27" s="93"/>
      <c r="K27" s="93"/>
      <c r="L27" s="93"/>
      <c r="M27" s="93"/>
      <c r="N27" s="93"/>
    </row>
    <row r="28" spans="1:15" x14ac:dyDescent="0.3">
      <c r="A28" s="16" t="s">
        <v>220</v>
      </c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5" x14ac:dyDescent="0.3">
      <c r="A29" t="s">
        <v>2</v>
      </c>
      <c r="D29" s="90">
        <f>VLOOKUP($A29,'Income Statement'!$A$15:$N$45,4,0)</f>
        <v>0</v>
      </c>
      <c r="E29" s="90">
        <f>VLOOKUP($A29,'Income Statement'!$A$15:$N$45,5,0)</f>
        <v>0</v>
      </c>
      <c r="F29" s="90">
        <f>VLOOKUP($A29,'Income Statement'!$A$15:$N$45,6,0)</f>
        <v>0</v>
      </c>
      <c r="G29" s="90">
        <f>VLOOKUP($A29,'Income Statement'!$A$15:$N$45,7,0)</f>
        <v>0</v>
      </c>
      <c r="H29" s="90">
        <f>VLOOKUP($A29,'Income Statement'!$A$15:$N$45,8,0)</f>
        <v>0</v>
      </c>
      <c r="I29" s="90">
        <f>VLOOKUP($A29,'Income Statement'!$A$15:$N$45,9,0)</f>
        <v>0</v>
      </c>
      <c r="J29" s="90">
        <f>VLOOKUP($A29,'Income Statement'!$A$15:$N$45,10,0)</f>
        <v>0</v>
      </c>
      <c r="K29" s="90">
        <f>VLOOKUP($A29,'Income Statement'!$A$15:$N$45,11,0)</f>
        <v>0</v>
      </c>
      <c r="L29" s="90">
        <f>VLOOKUP($A29,'Income Statement'!$A$15:$N$45,12,0)</f>
        <v>0</v>
      </c>
      <c r="M29" s="90">
        <f>VLOOKUP($A29,'Income Statement'!$A$15:$N$45,13,0)</f>
        <v>0</v>
      </c>
      <c r="N29" s="90">
        <f>VLOOKUP($A29,'Income Statement'!$A$15:$N$45,14,0)</f>
        <v>0</v>
      </c>
    </row>
    <row r="30" spans="1:15" x14ac:dyDescent="0.3">
      <c r="A30" t="s">
        <v>142</v>
      </c>
      <c r="B30" s="4">
        <v>0.4</v>
      </c>
      <c r="D30" s="90">
        <f>VLOOKUP($A30,'Income Statement'!$A$15:$N$45,4,0)*$B$30</f>
        <v>0</v>
      </c>
      <c r="E30" s="90">
        <f>VLOOKUP($A30,'Income Statement'!$A$15:$N$45,5,0)*$B$30</f>
        <v>1.2800000000000002</v>
      </c>
      <c r="F30" s="90">
        <f>VLOOKUP($A30,'Income Statement'!$A$15:$N$45,6,0)*$B$30</f>
        <v>1.3760000000000001</v>
      </c>
      <c r="G30" s="90">
        <f>VLOOKUP($A30,'Income Statement'!$A$15:$N$45,7,0)*$B$30</f>
        <v>1.4792000000000001</v>
      </c>
      <c r="H30" s="90">
        <f>VLOOKUP($A30,'Income Statement'!$A$15:$N$45,8,0)*$B$30</f>
        <v>1.5901399999999999</v>
      </c>
      <c r="I30" s="90">
        <f>VLOOKUP($A30,'Income Statement'!$A$15:$N$45,9,0)*$B$30</f>
        <v>1.7094005000000001</v>
      </c>
      <c r="J30" s="90">
        <f>VLOOKUP($A30,'Income Statement'!$A$15:$N$45,10,0)*$B$30</f>
        <v>1.8376055375</v>
      </c>
      <c r="K30" s="90">
        <f>VLOOKUP($A30,'Income Statement'!$A$15:$N$45,11,0)*$B$30</f>
        <v>1.9754259528125002</v>
      </c>
      <c r="L30" s="90">
        <f>VLOOKUP($A30,'Income Statement'!$A$15:$N$45,12,0)*$B$30</f>
        <v>2.1235828992734378</v>
      </c>
      <c r="M30" s="90">
        <f>VLOOKUP($A30,'Income Statement'!$A$15:$N$45,13,0)*$B$30</f>
        <v>2.2828516167189452</v>
      </c>
      <c r="N30" s="90">
        <f>VLOOKUP($A30,'Income Statement'!$A$15:$N$45,14,0)*$B$30</f>
        <v>2.4540654879728661</v>
      </c>
    </row>
    <row r="31" spans="1:15" x14ac:dyDescent="0.3">
      <c r="A31" t="s">
        <v>143</v>
      </c>
      <c r="D31" s="90">
        <f>VLOOKUP($A31,'Income Statement'!$A$15:$N$45,4,0)</f>
        <v>0</v>
      </c>
      <c r="E31" s="90">
        <f>VLOOKUP($A31,'Income Statement'!$A$15:$N$45,5,0)</f>
        <v>9.5121402924999998</v>
      </c>
      <c r="F31" s="90">
        <f>VLOOKUP($A31,'Income Statement'!$A$15:$N$45,6,0)</f>
        <v>11.36952039</v>
      </c>
      <c r="G31" s="90">
        <f>VLOOKUP($A31,'Income Statement'!$A$15:$N$45,7,0)</f>
        <v>13.054440455</v>
      </c>
      <c r="H31" s="90">
        <f>VLOOKUP($A31,'Income Statement'!$A$15:$N$45,8,0)</f>
        <v>14.879360520000001</v>
      </c>
      <c r="I31" s="90">
        <f>VLOOKUP($A31,'Income Statement'!$A$15:$N$45,9,0)</f>
        <v>14.599360519999999</v>
      </c>
      <c r="J31" s="90">
        <f>VLOOKUP($A31,'Income Statement'!$A$15:$N$45,10,0)</f>
        <v>14.599360519999999</v>
      </c>
      <c r="K31" s="90">
        <f>VLOOKUP($A31,'Income Statement'!$A$15:$N$45,11,0)</f>
        <v>14.599360519999999</v>
      </c>
      <c r="L31" s="90">
        <f>VLOOKUP($A31,'Income Statement'!$A$15:$N$45,12,0)</f>
        <v>14.599360519999999</v>
      </c>
      <c r="M31" s="90">
        <f>VLOOKUP($A31,'Income Statement'!$A$15:$N$45,13,0)</f>
        <v>14.599360519999999</v>
      </c>
      <c r="N31" s="90">
        <f>VLOOKUP($A31,'Income Statement'!$A$15:$N$45,14,0)</f>
        <v>14.599360519999999</v>
      </c>
    </row>
    <row r="32" spans="1:15" x14ac:dyDescent="0.3">
      <c r="A32" t="s">
        <v>114</v>
      </c>
      <c r="D32" s="90">
        <f>VLOOKUP($A32,'Income Statement'!$A$15:$N$45,4,0)</f>
        <v>0</v>
      </c>
      <c r="E32" s="90">
        <f>VLOOKUP($A32,'Income Statement'!$A$15:$N$45,5,0)</f>
        <v>1.8</v>
      </c>
      <c r="F32" s="90">
        <f>VLOOKUP($A32,'Income Statement'!$A$15:$N$45,6,0)</f>
        <v>1.9800000000000002</v>
      </c>
      <c r="G32" s="90">
        <f>VLOOKUP($A32,'Income Statement'!$A$15:$N$45,7,0)</f>
        <v>2.1780000000000004</v>
      </c>
      <c r="H32" s="90">
        <f>VLOOKUP($A32,'Income Statement'!$A$15:$N$45,8,0)</f>
        <v>2.3958000000000008</v>
      </c>
      <c r="I32" s="90">
        <f>VLOOKUP($A32,'Income Statement'!$A$15:$N$45,9,0)</f>
        <v>2.6353800000000009</v>
      </c>
      <c r="J32" s="90">
        <f>VLOOKUP($A32,'Income Statement'!$A$15:$N$45,10,0)</f>
        <v>2.8989180000000014</v>
      </c>
      <c r="K32" s="90">
        <f>VLOOKUP($A32,'Income Statement'!$A$15:$N$45,11,0)</f>
        <v>3.1888098000000018</v>
      </c>
      <c r="L32" s="90">
        <f>VLOOKUP($A32,'Income Statement'!$A$15:$N$45,12,0)</f>
        <v>3.5076907800000021</v>
      </c>
      <c r="M32" s="90">
        <f>VLOOKUP($A32,'Income Statement'!$A$15:$N$45,13,0)</f>
        <v>3.8584598580000025</v>
      </c>
      <c r="N32" s="90">
        <f>VLOOKUP($A32,'Income Statement'!$A$15:$N$45,14,0)</f>
        <v>4.244305843800003</v>
      </c>
    </row>
    <row r="33" spans="1:15" x14ac:dyDescent="0.3">
      <c r="A33" t="s">
        <v>146</v>
      </c>
      <c r="D33" s="90">
        <f>VLOOKUP($A33,'Income Statement'!$A$15:$N$45,4,0)</f>
        <v>0</v>
      </c>
      <c r="E33" s="90">
        <f>VLOOKUP($A33,'Income Statement'!$A$15:$N$45,5,0)</f>
        <v>0</v>
      </c>
      <c r="F33" s="90">
        <f>VLOOKUP($A33,'Income Statement'!$A$15:$N$45,6,0)</f>
        <v>0</v>
      </c>
      <c r="G33" s="90">
        <f>VLOOKUP($A33,'Income Statement'!$A$15:$N$45,7,0)</f>
        <v>0</v>
      </c>
      <c r="H33" s="90">
        <f>VLOOKUP($A33,'Income Statement'!$A$15:$N$45,8,0)</f>
        <v>0</v>
      </c>
      <c r="I33" s="90">
        <f>VLOOKUP($A33,'Income Statement'!$A$15:$N$45,9,0)</f>
        <v>0</v>
      </c>
      <c r="J33" s="90">
        <f>VLOOKUP($A33,'Income Statement'!$A$15:$N$45,10,0)</f>
        <v>0</v>
      </c>
      <c r="K33" s="90">
        <f>VLOOKUP($A33,'Income Statement'!$A$15:$N$45,11,0)</f>
        <v>0</v>
      </c>
      <c r="L33" s="90">
        <f>VLOOKUP($A33,'Income Statement'!$A$15:$N$45,12,0)</f>
        <v>0</v>
      </c>
      <c r="M33" s="90">
        <f>VLOOKUP($A33,'Income Statement'!$A$15:$N$45,13,0)</f>
        <v>0</v>
      </c>
      <c r="N33" s="90">
        <f>VLOOKUP($A33,'Income Statement'!$A$15:$N$45,14,0)</f>
        <v>0</v>
      </c>
    </row>
    <row r="34" spans="1:15" x14ac:dyDescent="0.3">
      <c r="A34" t="s">
        <v>221</v>
      </c>
      <c r="D34" s="90">
        <f>'Annual Expenses'!D23</f>
        <v>0</v>
      </c>
      <c r="E34" s="90">
        <f>'Annual Expenses'!E23</f>
        <v>17.16</v>
      </c>
      <c r="F34" s="90">
        <f>'Annual Expenses'!F23</f>
        <v>17.16</v>
      </c>
      <c r="G34" s="90">
        <f>'Annual Expenses'!G23</f>
        <v>16.087500000000002</v>
      </c>
      <c r="H34" s="90">
        <f>'Annual Expenses'!H23</f>
        <v>13.942500000000001</v>
      </c>
      <c r="I34" s="90">
        <f>'Annual Expenses'!I23</f>
        <v>11.797500000000001</v>
      </c>
      <c r="J34" s="90">
        <f>'Annual Expenses'!J23</f>
        <v>9.6524999999999999</v>
      </c>
      <c r="K34" s="90">
        <f>'Annual Expenses'!K23</f>
        <v>7.5075000000000003</v>
      </c>
      <c r="L34" s="90">
        <f>'Annual Expenses'!L23</f>
        <v>5.3624999999999998</v>
      </c>
      <c r="M34" s="90">
        <f>'Annual Expenses'!M23</f>
        <v>3.2175000000000002</v>
      </c>
      <c r="N34" s="90">
        <f>'Annual Expenses'!N23</f>
        <v>1.0725</v>
      </c>
    </row>
    <row r="35" spans="1:15" x14ac:dyDescent="0.3">
      <c r="A35" t="s">
        <v>73</v>
      </c>
      <c r="D35" s="90">
        <f>VLOOKUP($A35,'Income Statement'!$A$15:$N$45,4,0)</f>
        <v>0</v>
      </c>
      <c r="E35" s="90">
        <f>VLOOKUP($A35,'Income Statement'!$A$15:$N$45,5,0)</f>
        <v>0</v>
      </c>
      <c r="F35" s="90">
        <f>VLOOKUP($A35,'Income Statement'!$A$15:$N$45,6,0)</f>
        <v>0</v>
      </c>
      <c r="G35" s="90">
        <f>VLOOKUP($A35,'Income Statement'!$A$15:$N$45,7,0)</f>
        <v>0</v>
      </c>
      <c r="H35" s="90">
        <f>VLOOKUP($A35,'Income Statement'!$A$15:$N$45,8,0)</f>
        <v>0</v>
      </c>
      <c r="I35" s="90">
        <f>VLOOKUP($A35,'Income Statement'!$A$15:$N$45,9,0)</f>
        <v>0</v>
      </c>
      <c r="J35" s="90">
        <f>VLOOKUP($A35,'Income Statement'!$A$15:$N$45,10,0)</f>
        <v>0</v>
      </c>
      <c r="K35" s="90">
        <f>VLOOKUP($A35,'Income Statement'!$A$15:$N$45,11,0)</f>
        <v>0</v>
      </c>
      <c r="L35" s="90">
        <f>VLOOKUP($A35,'Income Statement'!$A$15:$N$45,12,0)</f>
        <v>0</v>
      </c>
      <c r="M35" s="90">
        <f>VLOOKUP($A35,'Income Statement'!$A$15:$N$45,13,0)</f>
        <v>0</v>
      </c>
      <c r="N35" s="90">
        <f>VLOOKUP($A35,'Income Statement'!$A$15:$N$45,14,0)</f>
        <v>0</v>
      </c>
    </row>
    <row r="36" spans="1:15" x14ac:dyDescent="0.3">
      <c r="A36" t="s">
        <v>20</v>
      </c>
      <c r="D36" s="90">
        <f>VLOOKUP($A36,'Income Statement'!$A$15:$N$45,4,0)</f>
        <v>0</v>
      </c>
      <c r="E36" s="90">
        <f>VLOOKUP($A36,'Income Statement'!$A$15:$N$45,5,0)</f>
        <v>12.88738</v>
      </c>
      <c r="F36" s="90">
        <f>VLOOKUP($A36,'Income Statement'!$A$15:$N$45,6,0)</f>
        <v>12.88738</v>
      </c>
      <c r="G36" s="90">
        <f>VLOOKUP($A36,'Income Statement'!$A$15:$N$45,7,0)</f>
        <v>13.089630000000001</v>
      </c>
      <c r="H36" s="90">
        <f>VLOOKUP($A36,'Income Statement'!$A$15:$N$45,8,0)</f>
        <v>13.291880000000001</v>
      </c>
      <c r="I36" s="90">
        <f>VLOOKUP($A36,'Income Statement'!$A$15:$N$45,9,0)</f>
        <v>13.494130000000002</v>
      </c>
      <c r="J36" s="90">
        <f>VLOOKUP($A36,'Income Statement'!$A$15:$N$45,10,0)</f>
        <v>13.696380000000001</v>
      </c>
      <c r="K36" s="90">
        <f>VLOOKUP($A36,'Income Statement'!$A$15:$N$45,11,0)</f>
        <v>14.100880000000002</v>
      </c>
      <c r="L36" s="90">
        <f>VLOOKUP($A36,'Income Statement'!$A$15:$N$45,12,0)</f>
        <v>14.505380000000001</v>
      </c>
      <c r="M36" s="90">
        <f>VLOOKUP($A36,'Income Statement'!$A$15:$N$45,13,0)</f>
        <v>14.909880000000001</v>
      </c>
      <c r="N36" s="90">
        <f>VLOOKUP($A36,'Income Statement'!$A$15:$N$45,14,0)</f>
        <v>15.314380000000002</v>
      </c>
    </row>
    <row r="37" spans="1:15" x14ac:dyDescent="0.3">
      <c r="A37" t="s">
        <v>147</v>
      </c>
      <c r="D37" s="90">
        <f>VLOOKUP($A37,'Income Statement'!$A$15:$N$45,4,0)</f>
        <v>0</v>
      </c>
      <c r="E37" s="90">
        <f>VLOOKUP($A37,'Income Statement'!$A$15:$N$45,5,0)</f>
        <v>0.4</v>
      </c>
      <c r="F37" s="90">
        <f>VLOOKUP($A37,'Income Statement'!$A$15:$N$45,6,0)</f>
        <v>0.4</v>
      </c>
      <c r="G37" s="90">
        <f>VLOOKUP($A37,'Income Statement'!$A$15:$N$45,7,0)</f>
        <v>0.4</v>
      </c>
      <c r="H37" s="90">
        <f>VLOOKUP($A37,'Income Statement'!$A$15:$N$45,8,0)</f>
        <v>0.4</v>
      </c>
      <c r="I37" s="90">
        <f>VLOOKUP($A37,'Income Statement'!$A$15:$N$45,9,0)</f>
        <v>0.4</v>
      </c>
      <c r="J37" s="90">
        <f>VLOOKUP($A37,'Income Statement'!$A$15:$N$45,10,0)</f>
        <v>0.4</v>
      </c>
      <c r="K37" s="90">
        <f>VLOOKUP($A37,'Income Statement'!$A$15:$N$45,11,0)</f>
        <v>0.4</v>
      </c>
      <c r="L37" s="90">
        <f>VLOOKUP($A37,'Income Statement'!$A$15:$N$45,12,0)</f>
        <v>0.4</v>
      </c>
      <c r="M37" s="90">
        <f>VLOOKUP($A37,'Income Statement'!$A$15:$N$45,13,0)</f>
        <v>0.4</v>
      </c>
      <c r="N37" s="90">
        <f>VLOOKUP($A37,'Income Statement'!$A$15:$N$45,14,0)</f>
        <v>0.4</v>
      </c>
    </row>
    <row r="38" spans="1:15" x14ac:dyDescent="0.3">
      <c r="A38" t="s">
        <v>70</v>
      </c>
      <c r="D38" s="90">
        <f>VLOOKUP($A38,'Income Statement'!$A$15:$N$45,4,0)</f>
        <v>0</v>
      </c>
      <c r="E38" s="90">
        <f>VLOOKUP($A38,'Income Statement'!$A$15:$N$45,5,0)</f>
        <v>0</v>
      </c>
      <c r="F38" s="90">
        <f>VLOOKUP($A38,'Income Statement'!$A$15:$N$45,6,0)</f>
        <v>0</v>
      </c>
      <c r="G38" s="90">
        <f>VLOOKUP($A38,'Income Statement'!$A$15:$N$45,7,0)</f>
        <v>0</v>
      </c>
      <c r="H38" s="90">
        <f>VLOOKUP($A38,'Income Statement'!$A$15:$N$45,8,0)</f>
        <v>0</v>
      </c>
      <c r="I38" s="90">
        <f>VLOOKUP($A38,'Income Statement'!$A$15:$N$45,9,0)</f>
        <v>0</v>
      </c>
      <c r="J38" s="90">
        <f>VLOOKUP($A38,'Income Statement'!$A$15:$N$45,10,0)</f>
        <v>0</v>
      </c>
      <c r="K38" s="90">
        <f>VLOOKUP($A38,'Income Statement'!$A$15:$N$45,11,0)</f>
        <v>0</v>
      </c>
      <c r="L38" s="90">
        <f>VLOOKUP($A38,'Income Statement'!$A$15:$N$45,12,0)</f>
        <v>0</v>
      </c>
      <c r="M38" s="90">
        <f>VLOOKUP($A38,'Income Statement'!$A$15:$N$45,13,0)</f>
        <v>0</v>
      </c>
      <c r="N38" s="90">
        <f>VLOOKUP($A38,'Income Statement'!$A$15:$N$45,14,0)</f>
        <v>0</v>
      </c>
    </row>
    <row r="39" spans="1:15" x14ac:dyDescent="0.3">
      <c r="A39" s="72" t="s">
        <v>222</v>
      </c>
      <c r="B39" s="3"/>
      <c r="C39" s="3"/>
      <c r="D39" s="96">
        <f>SUM(D29:D38)</f>
        <v>0</v>
      </c>
      <c r="E39" s="96">
        <f t="shared" ref="E39:N39" si="2">SUM(E29:E38)</f>
        <v>43.039520292500001</v>
      </c>
      <c r="F39" s="96">
        <f t="shared" si="2"/>
        <v>45.172900390000002</v>
      </c>
      <c r="G39" s="96">
        <f t="shared" si="2"/>
        <v>46.288770454999998</v>
      </c>
      <c r="H39" s="96">
        <f t="shared" si="2"/>
        <v>46.499680519999998</v>
      </c>
      <c r="I39" s="96">
        <f t="shared" si="2"/>
        <v>44.63577102</v>
      </c>
      <c r="J39" s="96">
        <f t="shared" si="2"/>
        <v>43.084764057500003</v>
      </c>
      <c r="K39" s="96">
        <f t="shared" si="2"/>
        <v>41.771976272812502</v>
      </c>
      <c r="L39" s="96">
        <f t="shared" si="2"/>
        <v>40.498514199273437</v>
      </c>
      <c r="M39" s="96">
        <f t="shared" si="2"/>
        <v>39.268051994718952</v>
      </c>
      <c r="N39" s="96">
        <f t="shared" si="2"/>
        <v>38.08461185177287</v>
      </c>
      <c r="O39" s="15"/>
    </row>
    <row r="40" spans="1:15" x14ac:dyDescent="0.3"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5" x14ac:dyDescent="0.3">
      <c r="A41" s="16" t="s">
        <v>223</v>
      </c>
      <c r="D41" s="90">
        <f>'Income Statement'!D12-'Imp Fin Parameters'!D26</f>
        <v>0</v>
      </c>
      <c r="E41" s="90">
        <f>'Income Statement'!E12-'Imp Fin Parameters'!E26</f>
        <v>55.606097075000022</v>
      </c>
      <c r="F41" s="90">
        <f>'Income Statement'!F12-'Imp Fin Parameters'!F26</f>
        <v>87.790796100000023</v>
      </c>
      <c r="G41" s="90">
        <f>'Income Statement'!G12-'Imp Fin Parameters'!G26</f>
        <v>104.71379544999994</v>
      </c>
      <c r="H41" s="90">
        <f>'Income Statement'!H12-'Imp Fin Parameters'!H26</f>
        <v>120.22518479999999</v>
      </c>
      <c r="I41" s="90">
        <f>'Income Statement'!I12-'Imp Fin Parameters'!I26</f>
        <v>122.84629405000001</v>
      </c>
      <c r="J41" s="90">
        <f>'Income Statement'!J12-'Imp Fin Parameters'!J26</f>
        <v>128.49398649375001</v>
      </c>
      <c r="K41" s="90">
        <f>'Income Statement'!K12-'Imp Fin Parameters'!K26</f>
        <v>128.28725587078125</v>
      </c>
      <c r="L41" s="90">
        <f>'Income Statement'!L12-'Imp Fin Parameters'!L26</f>
        <v>128.06502045108985</v>
      </c>
      <c r="M41" s="90">
        <f>'Income Statement'!M12-'Imp Fin Parameters'!M26</f>
        <v>127.82611737492158</v>
      </c>
      <c r="N41" s="90">
        <f>'Income Statement'!N12-'Imp Fin Parameters'!N26</f>
        <v>127.5692965680407</v>
      </c>
      <c r="O41" s="15"/>
    </row>
    <row r="42" spans="1:15" x14ac:dyDescent="0.3">
      <c r="A42" s="16" t="s">
        <v>385</v>
      </c>
      <c r="E42" s="89">
        <f>(E39/E41*'Annual Sales'!E7)*100</f>
        <v>34.830324641382845</v>
      </c>
      <c r="F42" s="89">
        <f>(F39/F41*'Annual Sales'!F7)*100</f>
        <v>30.873099958140131</v>
      </c>
      <c r="G42" s="89">
        <f>(G39/G41*'Annual Sales'!G7)*100</f>
        <v>30.943524851958763</v>
      </c>
      <c r="H42" s="89">
        <f>(H39/H41*'Annual Sales'!H7)*100</f>
        <v>30.941723631270314</v>
      </c>
      <c r="I42" s="89">
        <f>(I39/I41*'Annual Sales'!I7)*100</f>
        <v>29.06772002537263</v>
      </c>
      <c r="J42" s="89">
        <f>(J39/J41*'Annual Sales'!J7)*100</f>
        <v>26.824454736390742</v>
      </c>
      <c r="K42" s="89">
        <f>(K39/K41*'Annual Sales'!K7)*100</f>
        <v>26.049026297600619</v>
      </c>
      <c r="L42" s="89">
        <f>(L39/L41*'Annual Sales'!L7)*100</f>
        <v>25.298720326049057</v>
      </c>
      <c r="M42" s="89">
        <f>(M39/M41*'Annual Sales'!M7)*100</f>
        <v>24.575917849115879</v>
      </c>
      <c r="N42" s="89">
        <f>(N39/N41*'Annual Sales'!N7)*100</f>
        <v>23.883246440234128</v>
      </c>
      <c r="O42" s="15"/>
    </row>
    <row r="43" spans="1:15" x14ac:dyDescent="0.3">
      <c r="A43" s="16" t="s">
        <v>386</v>
      </c>
      <c r="E43" s="140">
        <f>((E39*10^6)/((E41*10^6)/'Annual Sales'!E8))</f>
        <v>254261.36988209482</v>
      </c>
      <c r="F43" s="140">
        <f>((F39*10^6)/((F41*10^6)/'Annual Sales'!F8))</f>
        <v>225373.629694423</v>
      </c>
      <c r="G43" s="140">
        <f>((G39*10^6)/((G41*10^6)/'Annual Sales'!G8))</f>
        <v>225887.73141929897</v>
      </c>
      <c r="H43" s="140">
        <f>((H39*10^6)/((H41*10^6)/'Annual Sales'!H8))</f>
        <v>225874.58250827325</v>
      </c>
      <c r="I43" s="140">
        <f>((I39*10^6)/((I41*10^6)/'Annual Sales'!I8))</f>
        <v>212194.35618522024</v>
      </c>
      <c r="J43" s="140">
        <f>((J39*10^6)/((J41*10^6)/'Annual Sales'!J8))</f>
        <v>195818.5195756524</v>
      </c>
      <c r="K43" s="140">
        <f>((K39*10^6)/((K41*10^6)/'Annual Sales'!K8))</f>
        <v>190157.8919724845</v>
      </c>
      <c r="L43" s="140">
        <f>((L39*10^6)/((L41*10^6)/'Annual Sales'!L8))</f>
        <v>184680.65838015813</v>
      </c>
      <c r="M43" s="140">
        <f>((M39*10^6)/((M41*10^6)/'Annual Sales'!M8))</f>
        <v>179404.20029854591</v>
      </c>
      <c r="N43" s="140">
        <f>((N39*10^6)/((N41*10^6)/'Annual Sales'!N8))</f>
        <v>174347.69901370912</v>
      </c>
    </row>
    <row r="44" spans="1:15" x14ac:dyDescent="0.3">
      <c r="E44" s="162"/>
      <c r="F44" s="162"/>
      <c r="G44" s="162"/>
      <c r="H44" s="162"/>
      <c r="I44" s="162"/>
      <c r="J44" s="162"/>
      <c r="K44" s="162"/>
      <c r="L44" s="162"/>
      <c r="M44" s="162"/>
      <c r="N44" s="162"/>
    </row>
    <row r="45" spans="1:15" x14ac:dyDescent="0.3">
      <c r="A45" s="16" t="s">
        <v>224</v>
      </c>
      <c r="E45" s="162"/>
      <c r="F45" s="162"/>
      <c r="G45" s="162"/>
      <c r="H45" s="162"/>
      <c r="I45" s="162"/>
      <c r="J45" s="162"/>
      <c r="K45" s="162"/>
      <c r="L45" s="162"/>
      <c r="M45" s="162"/>
      <c r="N45" s="162"/>
    </row>
    <row r="46" spans="1:15" x14ac:dyDescent="0.3">
      <c r="A46" t="s">
        <v>225</v>
      </c>
      <c r="D46" s="90">
        <f>'Cash Flow Statement'!D19</f>
        <v>-9</v>
      </c>
      <c r="E46" s="90">
        <f>'Cash Flow Statement'!E19</f>
        <v>59.089956782499996</v>
      </c>
      <c r="F46" s="90">
        <f>'Cash Flow Statement'!F19</f>
        <v>70.222467586874998</v>
      </c>
      <c r="G46" s="90">
        <f>'Cash Flow Statement'!G19</f>
        <v>79.446653746249993</v>
      </c>
      <c r="H46" s="90">
        <f>'Cash Flow Statement'!H19</f>
        <v>88.219268835000022</v>
      </c>
      <c r="I46" s="90">
        <f>'Cash Flow Statement'!I19</f>
        <v>88.237335616250007</v>
      </c>
      <c r="J46" s="90">
        <f>'Cash Flow Statement'!J19</f>
        <v>90.925779297500029</v>
      </c>
      <c r="K46" s="90">
        <f>'Cash Flow Statement'!K19</f>
        <v>89.529314079960955</v>
      </c>
      <c r="L46" s="90">
        <f>'Cash Flow Statement'!L19</f>
        <v>88.1854081258506</v>
      </c>
      <c r="M46" s="90">
        <f>'Cash Flow Statement'!M19</f>
        <v>86.867254498680694</v>
      </c>
      <c r="N46" s="90">
        <f>'Cash Flow Statement'!N19</f>
        <v>85.553490482056162</v>
      </c>
    </row>
    <row r="47" spans="1:15" x14ac:dyDescent="0.3">
      <c r="A47" t="s">
        <v>226</v>
      </c>
      <c r="D47" s="90">
        <f>'Income Statement'!D38</f>
        <v>0</v>
      </c>
      <c r="E47" s="90">
        <f>'Income Statement'!E38</f>
        <v>19.236000000000001</v>
      </c>
      <c r="F47" s="90">
        <f>'Income Statement'!F38</f>
        <v>19.908000000000001</v>
      </c>
      <c r="G47" s="90">
        <f>'Income Statement'!G38</f>
        <v>19.291500000000003</v>
      </c>
      <c r="H47" s="90">
        <f>'Income Statement'!H38</f>
        <v>17.602499999999999</v>
      </c>
      <c r="I47" s="90">
        <f>'Income Statement'!I38</f>
        <v>15.457500000000001</v>
      </c>
      <c r="J47" s="90">
        <f>'Income Statement'!J38</f>
        <v>13.3125</v>
      </c>
      <c r="K47" s="90">
        <f>'Income Statement'!K38</f>
        <v>11.1675</v>
      </c>
      <c r="L47" s="90">
        <f>'Income Statement'!L38</f>
        <v>9.0224999999999991</v>
      </c>
      <c r="M47" s="90">
        <f>'Income Statement'!M38</f>
        <v>6.8774999999999995</v>
      </c>
      <c r="N47" s="90">
        <f>'Income Statement'!N38</f>
        <v>4.7324999999999999</v>
      </c>
    </row>
    <row r="48" spans="1:15" x14ac:dyDescent="0.3">
      <c r="A48" t="s">
        <v>73</v>
      </c>
      <c r="D48" s="90">
        <f>'Income Statement'!D39</f>
        <v>0</v>
      </c>
      <c r="E48" s="90">
        <f>'Income Statement'!E39</f>
        <v>0</v>
      </c>
      <c r="F48" s="90">
        <f>'Income Statement'!F39</f>
        <v>0</v>
      </c>
      <c r="G48" s="90">
        <f>'Income Statement'!G39</f>
        <v>0</v>
      </c>
      <c r="H48" s="90">
        <f>'Income Statement'!H39</f>
        <v>0</v>
      </c>
      <c r="I48" s="90">
        <f>'Income Statement'!I39</f>
        <v>0</v>
      </c>
      <c r="J48" s="90">
        <f>'Income Statement'!J39</f>
        <v>0</v>
      </c>
      <c r="K48" s="90">
        <f>'Income Statement'!K39</f>
        <v>0</v>
      </c>
      <c r="L48" s="90">
        <f>'Income Statement'!L39</f>
        <v>0</v>
      </c>
      <c r="M48" s="90">
        <f>'Income Statement'!M39</f>
        <v>0</v>
      </c>
      <c r="N48" s="90">
        <f>'Income Statement'!N39</f>
        <v>0</v>
      </c>
    </row>
    <row r="49" spans="1:14" x14ac:dyDescent="0.3">
      <c r="A49" t="s">
        <v>227</v>
      </c>
      <c r="D49" s="90">
        <f>-('Cash Flow Statement'!D21)</f>
        <v>0</v>
      </c>
      <c r="E49" s="90">
        <f>-('Cash Flow Statement'!E21)</f>
        <v>0</v>
      </c>
      <c r="F49" s="90">
        <f>-('Cash Flow Statement'!F21)</f>
        <v>0</v>
      </c>
      <c r="G49" s="90">
        <f>-('Cash Flow Statement'!G21)</f>
        <v>16.5</v>
      </c>
      <c r="H49" s="90">
        <f>-('Cash Flow Statement'!H21)</f>
        <v>16.5</v>
      </c>
      <c r="I49" s="90">
        <f>-('Cash Flow Statement'!I21)</f>
        <v>16.5</v>
      </c>
      <c r="J49" s="90">
        <f>-('Cash Flow Statement'!J21)</f>
        <v>16.5</v>
      </c>
      <c r="K49" s="90">
        <f>-('Cash Flow Statement'!K21)</f>
        <v>16.5</v>
      </c>
      <c r="L49" s="90">
        <f>-('Cash Flow Statement'!L21)</f>
        <v>16.5</v>
      </c>
      <c r="M49" s="90">
        <f>-('Cash Flow Statement'!M21)</f>
        <v>16.5</v>
      </c>
      <c r="N49" s="90">
        <f>-('Cash Flow Statement'!N21)</f>
        <v>16.5</v>
      </c>
    </row>
    <row r="50" spans="1:14" x14ac:dyDescent="0.3">
      <c r="A50" t="s">
        <v>228</v>
      </c>
      <c r="D50" s="89" t="str">
        <f>IFERROR(D46/SUM(D47:D49),"")</f>
        <v/>
      </c>
      <c r="E50" s="89">
        <f>E46/SUM(E47:E49)</f>
        <v>3.0718422116084421</v>
      </c>
      <c r="F50" s="89">
        <f t="shared" ref="F50:N50" si="3">F46/SUM(F47:F49)</f>
        <v>3.5273491855974983</v>
      </c>
      <c r="G50" s="89">
        <f t="shared" si="3"/>
        <v>2.2197072977173349</v>
      </c>
      <c r="H50" s="89">
        <f t="shared" si="3"/>
        <v>2.5868856780294709</v>
      </c>
      <c r="I50" s="89">
        <f t="shared" si="3"/>
        <v>2.7610838024329185</v>
      </c>
      <c r="J50" s="89">
        <f t="shared" si="3"/>
        <v>3.0499213181551372</v>
      </c>
      <c r="K50" s="89">
        <f t="shared" si="3"/>
        <v>3.2359018371721677</v>
      </c>
      <c r="L50" s="89">
        <f t="shared" si="3"/>
        <v>3.4552025908845372</v>
      </c>
      <c r="M50" s="89">
        <f t="shared" si="3"/>
        <v>3.7158487647815508</v>
      </c>
      <c r="N50" s="89">
        <f t="shared" si="3"/>
        <v>4.0293649114355894</v>
      </c>
    </row>
    <row r="51" spans="1:14" x14ac:dyDescent="0.3">
      <c r="A51" s="16" t="s">
        <v>229</v>
      </c>
      <c r="B51" s="97">
        <f>AVERAGE(E50:N50)</f>
        <v>3.1653107597814647</v>
      </c>
      <c r="D51" s="90"/>
      <c r="E51" s="89"/>
      <c r="F51" s="89"/>
      <c r="G51" s="89"/>
      <c r="H51" s="89"/>
      <c r="I51" s="89"/>
      <c r="J51" s="89"/>
      <c r="K51" s="89"/>
      <c r="L51" s="89"/>
      <c r="M51" s="89"/>
      <c r="N51" s="89"/>
    </row>
    <row r="52" spans="1:14" x14ac:dyDescent="0.3">
      <c r="D52" s="90"/>
      <c r="E52" s="89"/>
      <c r="F52" s="89"/>
      <c r="G52" s="89"/>
      <c r="H52" s="89"/>
      <c r="I52" s="89"/>
      <c r="J52" s="89"/>
      <c r="K52" s="89"/>
      <c r="L52" s="89"/>
      <c r="M52" s="89"/>
      <c r="N52" s="89"/>
    </row>
    <row r="53" spans="1:14" x14ac:dyDescent="0.3">
      <c r="A53" s="1" t="s">
        <v>234</v>
      </c>
      <c r="D53" s="90"/>
      <c r="E53" s="89"/>
      <c r="F53" s="89"/>
      <c r="G53" s="89"/>
      <c r="H53" s="89"/>
      <c r="I53" s="89"/>
      <c r="J53" s="89"/>
      <c r="K53" s="89"/>
      <c r="L53" s="89"/>
      <c r="M53" s="89"/>
      <c r="N53" s="89"/>
    </row>
    <row r="54" spans="1:14" x14ac:dyDescent="0.3">
      <c r="A54" s="16" t="s">
        <v>230</v>
      </c>
      <c r="D54" s="90"/>
      <c r="E54" s="89"/>
      <c r="F54" s="89"/>
      <c r="G54" s="89"/>
      <c r="H54" s="89"/>
      <c r="I54" s="89"/>
      <c r="J54" s="89"/>
      <c r="K54" s="89"/>
      <c r="L54" s="89"/>
      <c r="M54" s="89"/>
      <c r="N54" s="89"/>
    </row>
    <row r="55" spans="1:14" x14ac:dyDescent="0.3">
      <c r="A55" s="10" t="s">
        <v>37</v>
      </c>
      <c r="D55" s="90">
        <v>0</v>
      </c>
      <c r="E55" s="89">
        <f>D55</f>
        <v>0</v>
      </c>
      <c r="F55" s="89">
        <f t="shared" ref="F55:M55" si="4">E55</f>
        <v>0</v>
      </c>
      <c r="G55" s="89">
        <f t="shared" si="4"/>
        <v>0</v>
      </c>
      <c r="H55" s="89">
        <f t="shared" si="4"/>
        <v>0</v>
      </c>
      <c r="I55" s="89">
        <f t="shared" si="4"/>
        <v>0</v>
      </c>
      <c r="J55" s="89">
        <f t="shared" si="4"/>
        <v>0</v>
      </c>
      <c r="K55" s="89">
        <f t="shared" si="4"/>
        <v>0</v>
      </c>
      <c r="L55" s="89">
        <f t="shared" si="4"/>
        <v>0</v>
      </c>
      <c r="M55" s="89">
        <f t="shared" si="4"/>
        <v>0</v>
      </c>
      <c r="N55" s="110">
        <f>Assumptions!B6*Assumptions!B78</f>
        <v>9</v>
      </c>
    </row>
    <row r="56" spans="1:14" x14ac:dyDescent="0.3">
      <c r="A56" s="10" t="s">
        <v>38</v>
      </c>
      <c r="D56" s="90">
        <v>0</v>
      </c>
      <c r="E56" s="89">
        <f t="shared" ref="E56:M58" si="5">D56</f>
        <v>0</v>
      </c>
      <c r="F56" s="89">
        <f t="shared" si="5"/>
        <v>0</v>
      </c>
      <c r="G56" s="89">
        <f t="shared" si="5"/>
        <v>0</v>
      </c>
      <c r="H56" s="89">
        <f t="shared" si="5"/>
        <v>0</v>
      </c>
      <c r="I56" s="89">
        <f t="shared" si="5"/>
        <v>0</v>
      </c>
      <c r="J56" s="89">
        <f t="shared" si="5"/>
        <v>0</v>
      </c>
      <c r="K56" s="89">
        <f t="shared" si="5"/>
        <v>0</v>
      </c>
      <c r="L56" s="89">
        <f t="shared" si="5"/>
        <v>0</v>
      </c>
      <c r="M56" s="89">
        <f t="shared" si="5"/>
        <v>0</v>
      </c>
      <c r="N56" s="110">
        <f>Assumptions!B7*Assumptions!B79</f>
        <v>3.6333333333333337</v>
      </c>
    </row>
    <row r="57" spans="1:14" x14ac:dyDescent="0.3">
      <c r="A57" s="10" t="s">
        <v>232</v>
      </c>
      <c r="D57" s="90">
        <v>0</v>
      </c>
      <c r="E57" s="89">
        <f t="shared" si="5"/>
        <v>0</v>
      </c>
      <c r="F57" s="89">
        <f t="shared" si="5"/>
        <v>0</v>
      </c>
      <c r="G57" s="89">
        <f t="shared" si="5"/>
        <v>0</v>
      </c>
      <c r="H57" s="89">
        <f t="shared" si="5"/>
        <v>0</v>
      </c>
      <c r="I57" s="89">
        <f t="shared" si="5"/>
        <v>0</v>
      </c>
      <c r="J57" s="89">
        <f t="shared" si="5"/>
        <v>0</v>
      </c>
      <c r="K57" s="89">
        <f t="shared" si="5"/>
        <v>0</v>
      </c>
      <c r="L57" s="89">
        <f t="shared" si="5"/>
        <v>0</v>
      </c>
      <c r="M57" s="89">
        <f t="shared" si="5"/>
        <v>0</v>
      </c>
      <c r="N57" s="110">
        <f>(Assumptions!B8+SUM('Annual Expenses'!D41:N41))*Assumptions!B80</f>
        <v>9.24</v>
      </c>
    </row>
    <row r="58" spans="1:14" x14ac:dyDescent="0.3">
      <c r="A58" s="10" t="s">
        <v>233</v>
      </c>
      <c r="D58" s="90">
        <v>0</v>
      </c>
      <c r="E58" s="89">
        <f t="shared" si="5"/>
        <v>0</v>
      </c>
      <c r="F58" s="89">
        <f t="shared" si="5"/>
        <v>0</v>
      </c>
      <c r="G58" s="89">
        <f t="shared" si="5"/>
        <v>0</v>
      </c>
      <c r="H58" s="89">
        <f t="shared" si="5"/>
        <v>0</v>
      </c>
      <c r="I58" s="89">
        <f t="shared" si="5"/>
        <v>0</v>
      </c>
      <c r="J58" s="89">
        <f t="shared" si="5"/>
        <v>0</v>
      </c>
      <c r="K58" s="89">
        <f t="shared" si="5"/>
        <v>0</v>
      </c>
      <c r="L58" s="89">
        <f t="shared" si="5"/>
        <v>0</v>
      </c>
      <c r="M58" s="89">
        <f t="shared" si="5"/>
        <v>0</v>
      </c>
      <c r="N58" s="110">
        <f>('Balance Sheet'!N22-'Balance Sheet'!N13)*Assumptions!B81</f>
        <v>44.7</v>
      </c>
    </row>
    <row r="59" spans="1:14" x14ac:dyDescent="0.3">
      <c r="A59" s="98" t="s">
        <v>235</v>
      </c>
      <c r="B59" s="3"/>
      <c r="C59" s="3"/>
      <c r="D59" s="96">
        <f>SUM(D55:D58)</f>
        <v>0</v>
      </c>
      <c r="E59" s="96">
        <f>SUM(E55:E58)</f>
        <v>0</v>
      </c>
      <c r="F59" s="96">
        <f t="shared" ref="F59:M59" si="6">SUM(F55:F58)</f>
        <v>0</v>
      </c>
      <c r="G59" s="96">
        <f t="shared" si="6"/>
        <v>0</v>
      </c>
      <c r="H59" s="96">
        <f t="shared" si="6"/>
        <v>0</v>
      </c>
      <c r="I59" s="96">
        <f t="shared" si="6"/>
        <v>0</v>
      </c>
      <c r="J59" s="96">
        <f t="shared" si="6"/>
        <v>0</v>
      </c>
      <c r="K59" s="96">
        <f t="shared" si="6"/>
        <v>0</v>
      </c>
      <c r="L59" s="96">
        <f t="shared" si="6"/>
        <v>0</v>
      </c>
      <c r="M59" s="96">
        <f t="shared" si="6"/>
        <v>0</v>
      </c>
      <c r="N59" s="111">
        <f>SUM(N55:N58)</f>
        <v>66.573333333333338</v>
      </c>
    </row>
    <row r="60" spans="1:14" x14ac:dyDescent="0.3">
      <c r="D60" s="90"/>
      <c r="E60" s="89"/>
      <c r="F60" s="89"/>
      <c r="G60" s="89"/>
      <c r="H60" s="89"/>
      <c r="I60" s="89"/>
      <c r="J60" s="89"/>
      <c r="K60" s="89"/>
      <c r="L60" s="89"/>
      <c r="M60" s="89"/>
      <c r="N60" s="89"/>
    </row>
    <row r="61" spans="1:14" x14ac:dyDescent="0.3">
      <c r="A61" s="16" t="s">
        <v>236</v>
      </c>
      <c r="D61" s="90"/>
      <c r="E61" s="89"/>
      <c r="F61" s="89"/>
      <c r="G61" s="89"/>
      <c r="H61" s="89"/>
      <c r="I61" s="89"/>
      <c r="J61" s="89"/>
      <c r="K61" s="89"/>
      <c r="L61" s="89"/>
      <c r="M61" s="89"/>
      <c r="N61" s="89"/>
    </row>
    <row r="62" spans="1:14" x14ac:dyDescent="0.3">
      <c r="A62" t="s">
        <v>237</v>
      </c>
      <c r="D62" s="90">
        <f>SUM(Assumptions!B6:B9)-Assumptions!B12+'Annual Expenses'!D41</f>
        <v>177.50000000000003</v>
      </c>
      <c r="E62" s="90">
        <f>SUM(Assumptions!C6:C9)-Assumptions!C12+'Annual Expenses'!E41</f>
        <v>0</v>
      </c>
      <c r="F62" s="90">
        <f>SUM(Assumptions!D6:D9)-Assumptions!D12+'Annual Expenses'!F41</f>
        <v>0</v>
      </c>
      <c r="G62" s="90">
        <f>SUM(Assumptions!E6:E9)-Assumptions!E12+'Annual Expenses'!G41</f>
        <v>2.5</v>
      </c>
      <c r="H62" s="90">
        <f>SUM(Assumptions!F6:F9)-Assumptions!F12+'Annual Expenses'!H41</f>
        <v>2.5</v>
      </c>
      <c r="I62" s="90">
        <f>SUM(Assumptions!G6:G9)-Assumptions!G12+'Annual Expenses'!I41</f>
        <v>2.5</v>
      </c>
      <c r="J62" s="90">
        <f>SUM(Assumptions!H6:H9)-Assumptions!H12+'Annual Expenses'!J41</f>
        <v>2.5</v>
      </c>
      <c r="K62" s="90">
        <f>SUM(Assumptions!I6:I9)-Assumptions!I12+'Annual Expenses'!K41</f>
        <v>5</v>
      </c>
      <c r="L62" s="90">
        <f>SUM(Assumptions!J6:J9)-Assumptions!J12+'Annual Expenses'!L41</f>
        <v>5</v>
      </c>
      <c r="M62" s="90">
        <f>SUM(Assumptions!K6:K9)-Assumptions!K12+'Annual Expenses'!M41</f>
        <v>5</v>
      </c>
      <c r="N62" s="90">
        <f>SUM(Assumptions!L6:L9)-Assumptions!L12+'Annual Expenses'!N41</f>
        <v>5</v>
      </c>
    </row>
    <row r="63" spans="1:14" x14ac:dyDescent="0.3">
      <c r="A63" t="s">
        <v>238</v>
      </c>
      <c r="D63" s="90">
        <f>-('Cash Flow Statement'!D16)-('Cash Flow Statement'!D18)</f>
        <v>9</v>
      </c>
      <c r="E63" s="90">
        <f>-('Cash Flow Statement'!E16)-('Cash Flow Statement'!E18)</f>
        <v>16.3</v>
      </c>
      <c r="F63" s="90">
        <f>-('Cash Flow Statement'!F16)-('Cash Flow Statement'!F18)</f>
        <v>8.3000000000000007</v>
      </c>
      <c r="G63" s="90">
        <f>-('Cash Flow Statement'!G16)-('Cash Flow Statement'!G18)</f>
        <v>5.5999999999999943</v>
      </c>
      <c r="H63" s="90">
        <f>-('Cash Flow Statement'!H16)-('Cash Flow Statement'!H18)</f>
        <v>5.5000000000000018</v>
      </c>
      <c r="I63" s="90">
        <f>-('Cash Flow Statement'!I16)-('Cash Flow Statement'!I18)</f>
        <v>0</v>
      </c>
      <c r="J63" s="90">
        <f>-('Cash Flow Statement'!J16)-('Cash Flow Statement'!J18)</f>
        <v>0</v>
      </c>
      <c r="K63" s="90">
        <f>-('Cash Flow Statement'!K16)-('Cash Flow Statement'!K18)</f>
        <v>0</v>
      </c>
      <c r="L63" s="90">
        <f>-('Cash Flow Statement'!L16)-('Cash Flow Statement'!L18)</f>
        <v>0</v>
      </c>
      <c r="M63" s="90">
        <f>-('Cash Flow Statement'!M16)-('Cash Flow Statement'!M18)</f>
        <v>0</v>
      </c>
      <c r="N63" s="90">
        <f>-('Cash Flow Statement'!N16)-('Cash Flow Statement'!N18)</f>
        <v>0</v>
      </c>
    </row>
    <row r="64" spans="1:14" x14ac:dyDescent="0.3">
      <c r="A64" t="s">
        <v>239</v>
      </c>
      <c r="D64" s="90">
        <f>'Income Statement'!D26+'Income Statement'!D36</f>
        <v>0</v>
      </c>
      <c r="E64" s="90">
        <f>'Income Statement'!E26+'Income Statement'!E36</f>
        <v>119.4474232175</v>
      </c>
      <c r="F64" s="90">
        <f>'Income Statement'!F26+'Income Statement'!F36</f>
        <v>152.27410429</v>
      </c>
      <c r="G64" s="90">
        <f>'Income Statement'!G26+'Income Statement'!G36</f>
        <v>174.983475005</v>
      </c>
      <c r="H64" s="90">
        <f>'Income Statement'!H26+'Income Statement'!H36</f>
        <v>197.87199571999997</v>
      </c>
      <c r="I64" s="90">
        <f>'Income Statement'!I26+'Income Statement'!I36</f>
        <v>198.33197697</v>
      </c>
      <c r="J64" s="90">
        <f>'Income Statement'!J26+'Income Statement'!J36</f>
        <v>193.27827756374998</v>
      </c>
      <c r="K64" s="90">
        <f>'Income Statement'!K26+'Income Statement'!K36</f>
        <v>194.31722040203124</v>
      </c>
      <c r="L64" s="90">
        <f>'Income Statement'!L26+'Income Statement'!L36</f>
        <v>195.41099374818359</v>
      </c>
      <c r="M64" s="90">
        <f>'Income Statement'!M26+'Income Statement'!M36</f>
        <v>196.56443461979737</v>
      </c>
      <c r="N64" s="90">
        <f>'Income Statement'!N26+'Income Statement'!N36</f>
        <v>197.78281528373216</v>
      </c>
    </row>
    <row r="65" spans="1:14" x14ac:dyDescent="0.3">
      <c r="A65" s="72" t="s">
        <v>240</v>
      </c>
      <c r="B65" s="3"/>
      <c r="C65" s="3"/>
      <c r="D65" s="96">
        <f>SUM(D62:D64)</f>
        <v>186.50000000000003</v>
      </c>
      <c r="E65" s="96">
        <f t="shared" ref="E65:N65" si="7">SUM(E62:E64)</f>
        <v>135.7474232175</v>
      </c>
      <c r="F65" s="96">
        <f t="shared" si="7"/>
        <v>160.57410429000001</v>
      </c>
      <c r="G65" s="96">
        <f t="shared" si="7"/>
        <v>183.083475005</v>
      </c>
      <c r="H65" s="96">
        <f t="shared" si="7"/>
        <v>205.87199571999997</v>
      </c>
      <c r="I65" s="96">
        <f t="shared" si="7"/>
        <v>200.83197697</v>
      </c>
      <c r="J65" s="96">
        <f t="shared" si="7"/>
        <v>195.77827756374998</v>
      </c>
      <c r="K65" s="96">
        <f t="shared" si="7"/>
        <v>199.31722040203124</v>
      </c>
      <c r="L65" s="96">
        <f t="shared" si="7"/>
        <v>200.41099374818359</v>
      </c>
      <c r="M65" s="96">
        <f t="shared" si="7"/>
        <v>201.56443461979737</v>
      </c>
      <c r="N65" s="96">
        <f t="shared" si="7"/>
        <v>202.78281528373216</v>
      </c>
    </row>
    <row r="66" spans="1:14" x14ac:dyDescent="0.3">
      <c r="D66" s="90"/>
      <c r="E66" s="89"/>
      <c r="F66" s="89"/>
      <c r="G66" s="89"/>
      <c r="H66" s="89"/>
      <c r="I66" s="89"/>
      <c r="J66" s="89"/>
      <c r="K66" s="89"/>
      <c r="L66" s="89"/>
      <c r="M66" s="89"/>
      <c r="N66" s="89"/>
    </row>
    <row r="67" spans="1:14" x14ac:dyDescent="0.3">
      <c r="A67" s="16" t="s">
        <v>241</v>
      </c>
      <c r="D67" s="90"/>
      <c r="E67" s="89"/>
      <c r="F67" s="89"/>
      <c r="G67" s="89"/>
      <c r="H67" s="89"/>
      <c r="I67" s="89"/>
      <c r="J67" s="89"/>
      <c r="K67" s="89"/>
      <c r="L67" s="89"/>
      <c r="M67" s="89"/>
      <c r="N67" s="89"/>
    </row>
    <row r="68" spans="1:14" x14ac:dyDescent="0.3">
      <c r="A68" t="s">
        <v>137</v>
      </c>
      <c r="D68" s="90">
        <f>'Income Statement'!D12</f>
        <v>0</v>
      </c>
      <c r="E68" s="90">
        <f>'Income Statement'!E12</f>
        <v>164.25</v>
      </c>
      <c r="F68" s="90">
        <f>'Income Statement'!F12</f>
        <v>219</v>
      </c>
      <c r="G68" s="90">
        <f>'Income Statement'!G12</f>
        <v>255.49999999999997</v>
      </c>
      <c r="H68" s="90">
        <f>'Income Statement'!H12</f>
        <v>292</v>
      </c>
      <c r="I68" s="90">
        <f>'Income Statement'!I12</f>
        <v>292</v>
      </c>
      <c r="J68" s="90">
        <f>'Income Statement'!J12</f>
        <v>292</v>
      </c>
      <c r="K68" s="90">
        <f>'Income Statement'!K12</f>
        <v>292</v>
      </c>
      <c r="L68" s="90">
        <f>'Income Statement'!L12</f>
        <v>292</v>
      </c>
      <c r="M68" s="90">
        <f>'Income Statement'!M12</f>
        <v>292</v>
      </c>
      <c r="N68" s="90">
        <f>'Income Statement'!N12</f>
        <v>292</v>
      </c>
    </row>
    <row r="69" spans="1:14" x14ac:dyDescent="0.3">
      <c r="A69" t="s">
        <v>230</v>
      </c>
      <c r="D69" s="90">
        <f>D59</f>
        <v>0</v>
      </c>
      <c r="E69" s="90">
        <f t="shared" ref="E69:N69" si="8">E59</f>
        <v>0</v>
      </c>
      <c r="F69" s="90">
        <f t="shared" si="8"/>
        <v>0</v>
      </c>
      <c r="G69" s="90">
        <f t="shared" si="8"/>
        <v>0</v>
      </c>
      <c r="H69" s="90">
        <f t="shared" si="8"/>
        <v>0</v>
      </c>
      <c r="I69" s="90">
        <f t="shared" si="8"/>
        <v>0</v>
      </c>
      <c r="J69" s="90">
        <f t="shared" si="8"/>
        <v>0</v>
      </c>
      <c r="K69" s="90">
        <f t="shared" si="8"/>
        <v>0</v>
      </c>
      <c r="L69" s="90">
        <f t="shared" si="8"/>
        <v>0</v>
      </c>
      <c r="M69" s="90">
        <f t="shared" si="8"/>
        <v>0</v>
      </c>
      <c r="N69" s="90">
        <f t="shared" si="8"/>
        <v>66.573333333333338</v>
      </c>
    </row>
    <row r="70" spans="1:14" x14ac:dyDescent="0.3">
      <c r="A70" s="72" t="s">
        <v>243</v>
      </c>
      <c r="B70" s="3"/>
      <c r="C70" s="3"/>
      <c r="D70" s="96">
        <f>SUM(D68:D69)</f>
        <v>0</v>
      </c>
      <c r="E70" s="96">
        <f t="shared" ref="E70:N70" si="9">SUM(E68:E69)</f>
        <v>164.25</v>
      </c>
      <c r="F70" s="96">
        <f t="shared" si="9"/>
        <v>219</v>
      </c>
      <c r="G70" s="96">
        <f t="shared" si="9"/>
        <v>255.49999999999997</v>
      </c>
      <c r="H70" s="96">
        <f t="shared" si="9"/>
        <v>292</v>
      </c>
      <c r="I70" s="96">
        <f t="shared" si="9"/>
        <v>292</v>
      </c>
      <c r="J70" s="96">
        <f t="shared" si="9"/>
        <v>292</v>
      </c>
      <c r="K70" s="96">
        <f t="shared" si="9"/>
        <v>292</v>
      </c>
      <c r="L70" s="96">
        <f t="shared" si="9"/>
        <v>292</v>
      </c>
      <c r="M70" s="96">
        <f t="shared" si="9"/>
        <v>292</v>
      </c>
      <c r="N70" s="96">
        <f t="shared" si="9"/>
        <v>358.57333333333332</v>
      </c>
    </row>
    <row r="71" spans="1:14" x14ac:dyDescent="0.3">
      <c r="A71" s="16" t="s">
        <v>242</v>
      </c>
      <c r="D71" s="90">
        <f>D70-D65</f>
        <v>-186.50000000000003</v>
      </c>
      <c r="E71" s="90">
        <f t="shared" ref="E71:N71" si="10">E70-E65</f>
        <v>28.5025767825</v>
      </c>
      <c r="F71" s="90">
        <f t="shared" si="10"/>
        <v>58.425895709999992</v>
      </c>
      <c r="G71" s="90">
        <f t="shared" si="10"/>
        <v>72.416524994999975</v>
      </c>
      <c r="H71" s="90">
        <f t="shared" si="10"/>
        <v>86.128004280000027</v>
      </c>
      <c r="I71" s="90">
        <f t="shared" si="10"/>
        <v>91.168023030000001</v>
      </c>
      <c r="J71" s="90">
        <f t="shared" si="10"/>
        <v>96.221722436250019</v>
      </c>
      <c r="K71" s="90">
        <f t="shared" si="10"/>
        <v>92.682779597968761</v>
      </c>
      <c r="L71" s="90">
        <f t="shared" si="10"/>
        <v>91.589006251816414</v>
      </c>
      <c r="M71" s="90">
        <f t="shared" si="10"/>
        <v>90.435565380202632</v>
      </c>
      <c r="N71" s="90">
        <f t="shared" si="10"/>
        <v>155.79051804960116</v>
      </c>
    </row>
    <row r="72" spans="1:14" x14ac:dyDescent="0.3">
      <c r="D72" s="90"/>
      <c r="E72" s="89"/>
      <c r="F72" s="89"/>
      <c r="G72" s="89"/>
      <c r="H72" s="89"/>
      <c r="I72" s="89"/>
      <c r="J72" s="89"/>
      <c r="K72" s="89"/>
      <c r="L72" s="89"/>
      <c r="M72" s="89"/>
      <c r="N72" s="89"/>
    </row>
    <row r="73" spans="1:14" x14ac:dyDescent="0.3">
      <c r="A73" s="16" t="s">
        <v>244</v>
      </c>
      <c r="B73" s="99">
        <f>IRR(D71:N71,0.2)</f>
        <v>0.33567199908269885</v>
      </c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</row>
    <row r="75" spans="1:14" x14ac:dyDescent="0.3">
      <c r="A75" s="16" t="s">
        <v>416</v>
      </c>
    </row>
    <row r="76" spans="1:14" x14ac:dyDescent="0.3">
      <c r="A76" t="s">
        <v>417</v>
      </c>
      <c r="D76" s="119">
        <f>-D71/(1+'Summary Output'!$B$24)^'Imp Fin Parameters'!D4</f>
        <v>186.50000000000003</v>
      </c>
      <c r="E76" s="119">
        <f>E71/(1+'Summary Output'!$B$24)^'Imp Fin Parameters'!E4</f>
        <v>25.739637155037375</v>
      </c>
      <c r="F76" s="119">
        <f>F71/(1+'Summary Output'!$B$24)^'Imp Fin Parameters'!F4</f>
        <v>47.647703276870132</v>
      </c>
      <c r="G76" s="119">
        <f>G71/(1+'Summary Output'!$B$24)^'Imp Fin Parameters'!G4</f>
        <v>53.332577036108795</v>
      </c>
      <c r="H76" s="119">
        <f>H71/(1+'Summary Output'!$B$24)^'Imp Fin Parameters'!H4</f>
        <v>57.28192031762017</v>
      </c>
      <c r="I76" s="119">
        <f>I71/(1+'Summary Output'!$B$24)^'Imp Fin Parameters'!I4</f>
        <v>54.756290415005473</v>
      </c>
      <c r="J76" s="119">
        <f>J71/(1+'Summary Output'!$B$24)^'Imp Fin Parameters'!J4</f>
        <v>52.189472100380065</v>
      </c>
      <c r="K76" s="119">
        <f>K71/(1+'Summary Output'!$B$24)^'Imp Fin Parameters'!K4</f>
        <v>45.396996791598468</v>
      </c>
      <c r="L76" s="119">
        <f>L71/(1+'Summary Output'!$B$24)^'Imp Fin Parameters'!L4</f>
        <v>40.51256272464186</v>
      </c>
      <c r="M76" s="119">
        <f>M71/(1+'Summary Output'!$B$24)^'Imp Fin Parameters'!M4</f>
        <v>36.124672933486487</v>
      </c>
      <c r="N76" s="119">
        <f>N71/(1+'Summary Output'!$B$24)^'Imp Fin Parameters'!N4</f>
        <v>56.198404174061054</v>
      </c>
    </row>
    <row r="77" spans="1:14" x14ac:dyDescent="0.3">
      <c r="A77" s="5" t="s">
        <v>418</v>
      </c>
      <c r="E77" s="119">
        <f>E76</f>
        <v>25.739637155037375</v>
      </c>
      <c r="F77" s="119">
        <f>E77+F76</f>
        <v>73.387340431907504</v>
      </c>
      <c r="G77" s="119">
        <f t="shared" ref="G77:N77" si="11">F77+G76</f>
        <v>126.71991746801629</v>
      </c>
      <c r="H77" s="119">
        <f t="shared" si="11"/>
        <v>184.00183778563647</v>
      </c>
      <c r="I77" s="119">
        <f t="shared" si="11"/>
        <v>238.75812820064195</v>
      </c>
      <c r="J77" s="119">
        <f t="shared" si="11"/>
        <v>290.94760030102202</v>
      </c>
      <c r="K77" s="119">
        <f t="shared" si="11"/>
        <v>336.34459709262046</v>
      </c>
      <c r="L77" s="119">
        <f t="shared" si="11"/>
        <v>376.8571598172623</v>
      </c>
      <c r="M77" s="119">
        <f t="shared" si="11"/>
        <v>412.98183275074877</v>
      </c>
      <c r="N77" s="119">
        <f t="shared" si="11"/>
        <v>469.18023692480983</v>
      </c>
    </row>
    <row r="78" spans="1:14" x14ac:dyDescent="0.3">
      <c r="A78" t="s">
        <v>419</v>
      </c>
      <c r="B78" s="158">
        <f>G4+(((D76-G77)*1)/H77)</f>
        <v>3.3248885079160351</v>
      </c>
      <c r="G78" s="40"/>
    </row>
    <row r="80" spans="1:14" x14ac:dyDescent="0.3">
      <c r="A80" s="16" t="s">
        <v>420</v>
      </c>
    </row>
    <row r="81" spans="1:14" x14ac:dyDescent="0.3">
      <c r="A81" t="s">
        <v>422</v>
      </c>
      <c r="D81" s="93">
        <v>132</v>
      </c>
      <c r="E81" s="90">
        <f>'Annual Expenses'!E26</f>
        <v>17.3</v>
      </c>
      <c r="F81" s="90">
        <f>'Annual Expenses'!F26</f>
        <v>22.9</v>
      </c>
      <c r="G81" s="90">
        <f>'Annual Expenses'!G26</f>
        <v>26.7</v>
      </c>
      <c r="H81" s="90">
        <f>'Annual Expenses'!H26</f>
        <v>30.5</v>
      </c>
      <c r="I81" s="90">
        <f>'Annual Expenses'!I26</f>
        <v>30.5</v>
      </c>
      <c r="J81" s="90">
        <f>'Annual Expenses'!J26</f>
        <v>30.5</v>
      </c>
      <c r="K81" s="90">
        <f>'Annual Expenses'!K26</f>
        <v>30.5</v>
      </c>
      <c r="L81" s="90">
        <f>'Annual Expenses'!L26</f>
        <v>30.5</v>
      </c>
      <c r="M81" s="90">
        <f>'Annual Expenses'!M26</f>
        <v>30.5</v>
      </c>
      <c r="N81" s="90">
        <f>'Annual Expenses'!N26</f>
        <v>30.5</v>
      </c>
    </row>
    <row r="82" spans="1:14" x14ac:dyDescent="0.3">
      <c r="A82" t="s">
        <v>421</v>
      </c>
      <c r="B82" s="40">
        <f>SUM(D82:N82)</f>
        <v>292.72437684917611</v>
      </c>
      <c r="D82" s="159">
        <f>D81/(1+'Summary Output'!$B$24)^'Imp Fin Parameters'!D4</f>
        <v>132</v>
      </c>
      <c r="E82" s="159">
        <f>E81/(1+'Summary Output'!$B$24)^'Imp Fin Parameters'!E4</f>
        <v>15.622998796921024</v>
      </c>
      <c r="F82" s="159">
        <f>F81/(1+'Summary Output'!$B$24)^'Imp Fin Parameters'!F4</f>
        <v>18.675492977569725</v>
      </c>
      <c r="G82" s="159">
        <f>G81/(1+'Summary Output'!$B$24)^'Imp Fin Parameters'!G4</f>
        <v>19.663741210482332</v>
      </c>
      <c r="H82" s="159">
        <f>H81/(1+'Summary Output'!$B$24)^'Imp Fin Parameters'!H4</f>
        <v>20.284907148291055</v>
      </c>
      <c r="I82" s="159">
        <f>I81/(1+'Summary Output'!$B$24)^'Imp Fin Parameters'!I4</f>
        <v>18.318559536035021</v>
      </c>
      <c r="J82" s="159">
        <f>J81/(1+'Summary Output'!$B$24)^'Imp Fin Parameters'!J4</f>
        <v>16.542822751028975</v>
      </c>
      <c r="K82" s="159">
        <f>K81/(1+'Summary Output'!$B$24)^'Imp Fin Parameters'!K4</f>
        <v>14.939219649537769</v>
      </c>
      <c r="L82" s="159">
        <f>L81/(1+'Summary Output'!$B$24)^'Imp Fin Parameters'!L4</f>
        <v>13.491064197206216</v>
      </c>
      <c r="M82" s="159">
        <f>M81/(1+'Summary Output'!$B$24)^'Imp Fin Parameters'!M4</f>
        <v>12.183287845210232</v>
      </c>
      <c r="N82" s="159">
        <f>N81/(1+'Summary Output'!$B$24)^'Imp Fin Parameters'!N4</f>
        <v>11.002282736893758</v>
      </c>
    </row>
    <row r="83" spans="1:14" x14ac:dyDescent="0.3">
      <c r="A83" t="s">
        <v>423</v>
      </c>
      <c r="D83" s="90"/>
      <c r="E83" s="15">
        <f>'Income Statement'!E45</f>
        <v>38.853956782499999</v>
      </c>
      <c r="F83" s="15">
        <f>'Income Statement'!F45</f>
        <v>53.014467586875</v>
      </c>
      <c r="G83" s="15">
        <f>'Income Statement'!G45</f>
        <v>61.955153746249977</v>
      </c>
      <c r="H83" s="15">
        <f>'Income Statement'!H45</f>
        <v>72.316768835000019</v>
      </c>
      <c r="I83" s="15">
        <f>'Income Statement'!I45</f>
        <v>72.779835616250011</v>
      </c>
      <c r="J83" s="15">
        <f>'Income Statement'!J45</f>
        <v>77.613279297500029</v>
      </c>
      <c r="K83" s="15">
        <f>'Income Statement'!K45</f>
        <v>78.361814079960951</v>
      </c>
      <c r="L83" s="15">
        <f>'Income Statement'!L45</f>
        <v>79.162908125850606</v>
      </c>
      <c r="M83" s="15">
        <f>'Income Statement'!M45</f>
        <v>79.989754498680696</v>
      </c>
      <c r="N83" s="15">
        <f>'Income Statement'!N45</f>
        <v>80.820990482056175</v>
      </c>
    </row>
    <row r="84" spans="1:14" x14ac:dyDescent="0.3">
      <c r="A84" t="s">
        <v>424</v>
      </c>
      <c r="D84" s="90"/>
      <c r="E84" s="159">
        <f>E83/(1+'Summary Output'!$B$24)^'Imp Fin Parameters'!E4</f>
        <v>35.087590755411497</v>
      </c>
      <c r="F84" s="159">
        <f>F83/(1+'Summary Output'!$B$24)^'Imp Fin Parameters'!F4</f>
        <v>43.234555333112745</v>
      </c>
      <c r="G84" s="159">
        <f>G83/(1+'Summary Output'!$B$24)^'Imp Fin Parameters'!G4</f>
        <v>45.62809400456571</v>
      </c>
      <c r="H84" s="159">
        <f>H83/(1+'Summary Output'!$B$24)^'Imp Fin Parameters'!H4</f>
        <v>48.096358724013236</v>
      </c>
      <c r="I84" s="159">
        <f>I83/(1+'Summary Output'!$B$24)^'Imp Fin Parameters'!I4</f>
        <v>43.712188582266165</v>
      </c>
      <c r="J84" s="159">
        <f>J83/(1+'Summary Output'!$B$24)^'Imp Fin Parameters'!J4</f>
        <v>42.096482706381956</v>
      </c>
      <c r="K84" s="159">
        <f>K83/(1+'Summary Output'!$B$24)^'Imp Fin Parameters'!K4</f>
        <v>38.382437792681252</v>
      </c>
      <c r="L84" s="159">
        <f>L83/(1+'Summary Output'!$B$24)^'Imp Fin Parameters'!L4</f>
        <v>35.016127067652072</v>
      </c>
      <c r="M84" s="159">
        <f>M83/(1+'Summary Output'!$B$24)^'Imp Fin Parameters'!M4</f>
        <v>31.95207225328285</v>
      </c>
      <c r="N84" s="159">
        <f>N83/(1+'Summary Output'!$B$24)^'Imp Fin Parameters'!N4</f>
        <v>29.154602897028894</v>
      </c>
    </row>
    <row r="85" spans="1:14" x14ac:dyDescent="0.3">
      <c r="A85" t="s">
        <v>418</v>
      </c>
      <c r="E85" s="40">
        <f>E84</f>
        <v>35.087590755411497</v>
      </c>
      <c r="F85" s="40">
        <f>E85+F84</f>
        <v>78.322146088524249</v>
      </c>
      <c r="G85" s="40">
        <f t="shared" ref="G85:N85" si="12">F85+G84</f>
        <v>123.95024009308996</v>
      </c>
      <c r="H85" s="40">
        <f t="shared" si="12"/>
        <v>172.04659881710319</v>
      </c>
      <c r="I85" s="40">
        <f t="shared" si="12"/>
        <v>215.75878739936934</v>
      </c>
      <c r="J85" s="40">
        <f t="shared" si="12"/>
        <v>257.85527010575129</v>
      </c>
      <c r="K85" s="40">
        <f t="shared" si="12"/>
        <v>296.23770789843252</v>
      </c>
      <c r="L85" s="40">
        <f t="shared" si="12"/>
        <v>331.25383496608458</v>
      </c>
      <c r="M85" s="40">
        <f t="shared" si="12"/>
        <v>363.20590721936742</v>
      </c>
      <c r="N85" s="40">
        <f t="shared" si="12"/>
        <v>392.36051011639631</v>
      </c>
    </row>
    <row r="86" spans="1:14" x14ac:dyDescent="0.3">
      <c r="A86" t="s">
        <v>425</v>
      </c>
      <c r="B86" s="158">
        <f>J4+(((B82-J85)*1))/K85</f>
        <v>6.1177065100550267</v>
      </c>
    </row>
  </sheetData>
  <mergeCells count="2">
    <mergeCell ref="A3:A4"/>
    <mergeCell ref="D3:N3"/>
  </mergeCells>
  <pageMargins left="0.7" right="0.7" top="0.75" bottom="0.75" header="0.3" footer="0.3"/>
  <pageSetup orientation="portrait" r:id="rId1"/>
  <ignoredErrors>
    <ignoredError sqref="D30:N30 D34:N34" formula="1"/>
    <ignoredError sqref="D62:E62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L21" sqref="L21"/>
    </sheetView>
  </sheetViews>
  <sheetFormatPr defaultRowHeight="14.4" x14ac:dyDescent="0.3"/>
  <cols>
    <col min="1" max="1" width="25.5546875" bestFit="1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M10477"/>
  <sheetViews>
    <sheetView workbookViewId="0">
      <selection activeCell="L485" sqref="L485"/>
    </sheetView>
  </sheetViews>
  <sheetFormatPr defaultRowHeight="14.4" x14ac:dyDescent="0.3"/>
  <cols>
    <col min="4" max="6" width="11.5546875" bestFit="1" customWidth="1"/>
    <col min="7" max="7" width="12.5546875" bestFit="1" customWidth="1"/>
    <col min="8" max="8" width="19.88671875" bestFit="1" customWidth="1"/>
    <col min="9" max="13" width="11.5546875" bestFit="1" customWidth="1"/>
  </cols>
  <sheetData>
    <row r="2" spans="1:13" x14ac:dyDescent="0.3">
      <c r="A2" s="23" t="s">
        <v>279</v>
      </c>
      <c r="B2" s="23"/>
    </row>
    <row r="4" spans="1:13" x14ac:dyDescent="0.3">
      <c r="A4" s="121" t="s">
        <v>280</v>
      </c>
      <c r="B4" s="23"/>
    </row>
    <row r="6" spans="1:13" x14ac:dyDescent="0.3">
      <c r="A6" s="23" t="s">
        <v>281</v>
      </c>
      <c r="B6" s="23"/>
      <c r="C6" s="23">
        <v>0</v>
      </c>
      <c r="D6" s="23">
        <v>1</v>
      </c>
      <c r="E6" s="23">
        <f>D6+1</f>
        <v>2</v>
      </c>
      <c r="F6" s="23">
        <f t="shared" ref="F6:M6" si="0">E6+1</f>
        <v>3</v>
      </c>
      <c r="G6" s="23">
        <f t="shared" si="0"/>
        <v>4</v>
      </c>
      <c r="H6" s="23">
        <f t="shared" si="0"/>
        <v>5</v>
      </c>
      <c r="I6" s="23">
        <f t="shared" si="0"/>
        <v>6</v>
      </c>
      <c r="J6" s="23">
        <f t="shared" si="0"/>
        <v>7</v>
      </c>
      <c r="K6" s="23">
        <f t="shared" si="0"/>
        <v>8</v>
      </c>
      <c r="L6" s="23">
        <f t="shared" si="0"/>
        <v>9</v>
      </c>
      <c r="M6" s="23">
        <f t="shared" si="0"/>
        <v>10</v>
      </c>
    </row>
    <row r="8" spans="1:13" x14ac:dyDescent="0.3">
      <c r="C8" t="s">
        <v>282</v>
      </c>
    </row>
    <row r="10" spans="1:13" x14ac:dyDescent="0.3">
      <c r="A10" t="s">
        <v>37</v>
      </c>
      <c r="C10" s="40">
        <v>9</v>
      </c>
    </row>
    <row r="11" spans="1:13" x14ac:dyDescent="0.3">
      <c r="A11" t="s">
        <v>38</v>
      </c>
      <c r="C11" s="40">
        <v>10.9</v>
      </c>
    </row>
    <row r="12" spans="1:13" x14ac:dyDescent="0.3">
      <c r="A12" t="s">
        <v>232</v>
      </c>
      <c r="C12" s="40">
        <v>154.80000000000001</v>
      </c>
    </row>
    <row r="13" spans="1:13" x14ac:dyDescent="0.3">
      <c r="A13" t="s">
        <v>43</v>
      </c>
      <c r="C13" s="40">
        <v>16.3</v>
      </c>
    </row>
    <row r="14" spans="1:13" x14ac:dyDescent="0.3">
      <c r="A14" t="s">
        <v>40</v>
      </c>
      <c r="C14" s="40">
        <v>9</v>
      </c>
    </row>
    <row r="15" spans="1:13" x14ac:dyDescent="0.3">
      <c r="C15" s="40"/>
    </row>
    <row r="16" spans="1:13" x14ac:dyDescent="0.3">
      <c r="C16" s="40"/>
    </row>
    <row r="17" spans="1:4" x14ac:dyDescent="0.3">
      <c r="A17" t="s">
        <v>41</v>
      </c>
      <c r="C17" s="40">
        <f>SUM(C10:C16)</f>
        <v>200.00000000000003</v>
      </c>
    </row>
    <row r="18" spans="1:4" x14ac:dyDescent="0.3">
      <c r="C18" s="40"/>
    </row>
    <row r="19" spans="1:4" x14ac:dyDescent="0.3">
      <c r="A19" t="s">
        <v>42</v>
      </c>
      <c r="C19" s="40">
        <v>13.5</v>
      </c>
    </row>
    <row r="22" spans="1:4" x14ac:dyDescent="0.3">
      <c r="A22" s="23" t="s">
        <v>283</v>
      </c>
      <c r="B22" s="23"/>
    </row>
    <row r="24" spans="1:4" x14ac:dyDescent="0.3">
      <c r="C24" t="s">
        <v>284</v>
      </c>
    </row>
    <row r="26" spans="1:4" x14ac:dyDescent="0.3">
      <c r="A26" t="s">
        <v>285</v>
      </c>
    </row>
    <row r="27" spans="1:4" x14ac:dyDescent="0.3">
      <c r="A27" t="s">
        <v>75</v>
      </c>
      <c r="C27">
        <v>0</v>
      </c>
    </row>
    <row r="28" spans="1:4" x14ac:dyDescent="0.3">
      <c r="A28" t="s">
        <v>0</v>
      </c>
    </row>
    <row r="29" spans="1:4" x14ac:dyDescent="0.3">
      <c r="A29" t="s">
        <v>286</v>
      </c>
      <c r="C29" s="40">
        <v>35</v>
      </c>
    </row>
    <row r="30" spans="1:4" x14ac:dyDescent="0.3">
      <c r="A30" t="s">
        <v>287</v>
      </c>
      <c r="C30" s="40">
        <v>31.5</v>
      </c>
    </row>
    <row r="32" spans="1:4" x14ac:dyDescent="0.3">
      <c r="A32" t="s">
        <v>288</v>
      </c>
      <c r="C32" s="40">
        <f>SUM(C29,C30)</f>
        <v>66.5</v>
      </c>
      <c r="D32" s="40"/>
    </row>
    <row r="33" spans="1:4" x14ac:dyDescent="0.3">
      <c r="A33" t="s">
        <v>289</v>
      </c>
      <c r="C33" s="40">
        <v>132</v>
      </c>
      <c r="D33" s="40"/>
    </row>
    <row r="34" spans="1:4" x14ac:dyDescent="0.3">
      <c r="A34" t="s">
        <v>50</v>
      </c>
      <c r="C34" s="40">
        <v>1.5</v>
      </c>
      <c r="D34" s="40"/>
    </row>
    <row r="36" spans="1:4" x14ac:dyDescent="0.3">
      <c r="A36" t="s">
        <v>41</v>
      </c>
      <c r="C36" s="40">
        <f>SUM(C27,C32,C33,C34,C35,)</f>
        <v>200</v>
      </c>
      <c r="D36" s="40"/>
    </row>
    <row r="38" spans="1:4" x14ac:dyDescent="0.3">
      <c r="A38" s="23" t="s">
        <v>51</v>
      </c>
      <c r="B38" s="23"/>
    </row>
    <row r="40" spans="1:4" x14ac:dyDescent="0.3">
      <c r="A40" t="s">
        <v>290</v>
      </c>
    </row>
    <row r="41" spans="1:4" x14ac:dyDescent="0.3">
      <c r="A41" t="s">
        <v>52</v>
      </c>
      <c r="C41">
        <v>300</v>
      </c>
    </row>
    <row r="42" spans="1:4" x14ac:dyDescent="0.3">
      <c r="A42" t="s">
        <v>53</v>
      </c>
      <c r="C42">
        <v>2</v>
      </c>
    </row>
    <row r="43" spans="1:4" x14ac:dyDescent="0.3">
      <c r="A43" s="23" t="s">
        <v>291</v>
      </c>
      <c r="B43" s="23"/>
    </row>
    <row r="44" spans="1:4" x14ac:dyDescent="0.3">
      <c r="A44" t="s">
        <v>254</v>
      </c>
      <c r="C44">
        <v>730000</v>
      </c>
    </row>
    <row r="47" spans="1:4" x14ac:dyDescent="0.3">
      <c r="A47" s="23" t="s">
        <v>292</v>
      </c>
      <c r="B47" s="23"/>
    </row>
    <row r="50" spans="1:4" x14ac:dyDescent="0.3">
      <c r="A50" s="23" t="s">
        <v>293</v>
      </c>
      <c r="B50" s="23"/>
      <c r="C50" t="s">
        <v>294</v>
      </c>
      <c r="D50" t="s">
        <v>295</v>
      </c>
    </row>
    <row r="51" spans="1:4" x14ac:dyDescent="0.3">
      <c r="A51" s="23"/>
      <c r="B51" s="23"/>
    </row>
    <row r="53" spans="1:4" x14ac:dyDescent="0.3">
      <c r="A53" t="s">
        <v>255</v>
      </c>
      <c r="C53">
        <v>187</v>
      </c>
      <c r="D53">
        <v>49455</v>
      </c>
    </row>
    <row r="54" spans="1:4" x14ac:dyDescent="0.3">
      <c r="A54" t="s">
        <v>296</v>
      </c>
      <c r="C54">
        <v>72</v>
      </c>
      <c r="D54">
        <v>39780</v>
      </c>
    </row>
    <row r="55" spans="1:4" x14ac:dyDescent="0.3">
      <c r="A55" t="s">
        <v>257</v>
      </c>
      <c r="C55">
        <v>27</v>
      </c>
      <c r="D55">
        <v>89455</v>
      </c>
    </row>
    <row r="56" spans="1:4" x14ac:dyDescent="0.3">
      <c r="A56" t="s">
        <v>258</v>
      </c>
      <c r="C56">
        <v>205</v>
      </c>
      <c r="D56">
        <v>32065</v>
      </c>
    </row>
    <row r="57" spans="1:4" x14ac:dyDescent="0.3">
      <c r="A57" t="s">
        <v>259</v>
      </c>
      <c r="C57">
        <v>214</v>
      </c>
      <c r="D57">
        <v>12935</v>
      </c>
    </row>
    <row r="58" spans="1:4" x14ac:dyDescent="0.3">
      <c r="A58" t="s">
        <v>260</v>
      </c>
      <c r="C58">
        <v>19</v>
      </c>
      <c r="D58">
        <v>48150</v>
      </c>
    </row>
    <row r="59" spans="1:4" x14ac:dyDescent="0.3">
      <c r="A59" t="s">
        <v>261</v>
      </c>
      <c r="C59">
        <v>2</v>
      </c>
      <c r="D59">
        <v>19675</v>
      </c>
    </row>
    <row r="60" spans="1:4" x14ac:dyDescent="0.3">
      <c r="A60" t="s">
        <v>262</v>
      </c>
      <c r="C60">
        <v>1</v>
      </c>
      <c r="D60">
        <v>175760</v>
      </c>
    </row>
    <row r="62" spans="1:4" x14ac:dyDescent="0.3">
      <c r="A62" t="s">
        <v>297</v>
      </c>
      <c r="C62" s="40">
        <f>(C53*D53+C54*D54+C55*D55+C56*D56+C57*D57+C58*D58+C59*D59+C60*D60)/100000</f>
        <v>249.98904999999999</v>
      </c>
      <c r="D62">
        <f ca="1">RANDBETWEEN(240,300)</f>
        <v>242</v>
      </c>
    </row>
    <row r="65" spans="1:4" x14ac:dyDescent="0.3">
      <c r="A65" t="s">
        <v>298</v>
      </c>
      <c r="C65">
        <v>500</v>
      </c>
      <c r="D65">
        <f ca="1">RANDBETWEEN(450,550)</f>
        <v>482</v>
      </c>
    </row>
    <row r="67" spans="1:4" x14ac:dyDescent="0.3">
      <c r="A67" t="s">
        <v>299</v>
      </c>
      <c r="C67">
        <v>0</v>
      </c>
    </row>
    <row r="68" spans="1:4" x14ac:dyDescent="0.3">
      <c r="A68" t="s">
        <v>300</v>
      </c>
      <c r="C68">
        <v>0</v>
      </c>
    </row>
    <row r="69" spans="1:4" x14ac:dyDescent="0.3">
      <c r="A69" t="s">
        <v>301</v>
      </c>
      <c r="C69">
        <v>4</v>
      </c>
    </row>
    <row r="72" spans="1:4" x14ac:dyDescent="0.3">
      <c r="A72" t="s">
        <v>302</v>
      </c>
      <c r="C72" s="40">
        <f>(200000/10^6)*12</f>
        <v>2.4000000000000004</v>
      </c>
    </row>
    <row r="73" spans="1:4" x14ac:dyDescent="0.3">
      <c r="A73" t="s">
        <v>303</v>
      </c>
      <c r="C73" s="40">
        <f>(1/3)*C72</f>
        <v>0.8</v>
      </c>
    </row>
    <row r="74" spans="1:4" x14ac:dyDescent="0.3">
      <c r="A74" t="s">
        <v>304</v>
      </c>
      <c r="C74" s="40">
        <v>7.5</v>
      </c>
    </row>
    <row r="75" spans="1:4" x14ac:dyDescent="0.3">
      <c r="C75" s="40"/>
    </row>
    <row r="76" spans="1:4" x14ac:dyDescent="0.3">
      <c r="A76" t="s">
        <v>305</v>
      </c>
      <c r="C76" s="112">
        <v>0.1</v>
      </c>
    </row>
    <row r="77" spans="1:4" x14ac:dyDescent="0.3">
      <c r="A77" t="s">
        <v>104</v>
      </c>
      <c r="C77" s="40">
        <v>0</v>
      </c>
    </row>
    <row r="78" spans="1:4" x14ac:dyDescent="0.3">
      <c r="A78" t="s">
        <v>306</v>
      </c>
      <c r="C78" s="40">
        <v>5</v>
      </c>
    </row>
    <row r="79" spans="1:4" x14ac:dyDescent="0.3">
      <c r="A79" t="s">
        <v>106</v>
      </c>
      <c r="C79" s="40">
        <v>0</v>
      </c>
    </row>
    <row r="80" spans="1:4" x14ac:dyDescent="0.3">
      <c r="A80" t="s">
        <v>307</v>
      </c>
      <c r="C80" s="112">
        <v>0.02</v>
      </c>
    </row>
    <row r="81" spans="1:4" x14ac:dyDescent="0.3">
      <c r="C81" s="40"/>
    </row>
    <row r="82" spans="1:4" x14ac:dyDescent="0.3">
      <c r="A82" t="s">
        <v>115</v>
      </c>
      <c r="C82" s="40">
        <v>2</v>
      </c>
    </row>
    <row r="83" spans="1:4" x14ac:dyDescent="0.3">
      <c r="A83" t="s">
        <v>116</v>
      </c>
      <c r="C83" s="120">
        <v>5</v>
      </c>
    </row>
    <row r="84" spans="1:4" x14ac:dyDescent="0.3">
      <c r="C84" s="120"/>
    </row>
    <row r="85" spans="1:4" x14ac:dyDescent="0.3">
      <c r="A85" t="s">
        <v>110</v>
      </c>
      <c r="C85" s="40">
        <f>400000/10^6</f>
        <v>0.4</v>
      </c>
    </row>
    <row r="86" spans="1:4" x14ac:dyDescent="0.3">
      <c r="C86" s="120"/>
    </row>
    <row r="87" spans="1:4" x14ac:dyDescent="0.3">
      <c r="C87" s="120"/>
    </row>
    <row r="88" spans="1:4" x14ac:dyDescent="0.3">
      <c r="A88" s="23" t="s">
        <v>94</v>
      </c>
      <c r="B88" s="23"/>
      <c r="C88" s="120"/>
    </row>
    <row r="89" spans="1:4" x14ac:dyDescent="0.3">
      <c r="A89" t="s">
        <v>95</v>
      </c>
      <c r="C89" s="122">
        <v>1</v>
      </c>
      <c r="D89" s="76">
        <v>2</v>
      </c>
    </row>
    <row r="90" spans="1:4" x14ac:dyDescent="0.3">
      <c r="A90" t="s">
        <v>96</v>
      </c>
      <c r="C90" s="40">
        <v>3.34</v>
      </c>
      <c r="D90">
        <v>3.34</v>
      </c>
    </row>
    <row r="91" spans="1:4" x14ac:dyDescent="0.3">
      <c r="A91" t="s">
        <v>97</v>
      </c>
      <c r="C91" s="40">
        <v>5.15</v>
      </c>
      <c r="D91">
        <v>8.09</v>
      </c>
    </row>
    <row r="92" spans="1:4" x14ac:dyDescent="0.3">
      <c r="C92" s="40"/>
    </row>
    <row r="93" spans="1:4" x14ac:dyDescent="0.3">
      <c r="C93" s="40"/>
    </row>
    <row r="94" spans="1:4" x14ac:dyDescent="0.3">
      <c r="A94" s="23" t="s">
        <v>98</v>
      </c>
      <c r="B94" s="23"/>
      <c r="C94" s="40"/>
    </row>
    <row r="95" spans="1:4" x14ac:dyDescent="0.3">
      <c r="C95" s="40"/>
    </row>
    <row r="96" spans="1:4" x14ac:dyDescent="0.3">
      <c r="A96" t="s">
        <v>96</v>
      </c>
      <c r="C96" s="40">
        <v>10</v>
      </c>
      <c r="D96" s="40">
        <v>10</v>
      </c>
    </row>
    <row r="97" spans="1:4" x14ac:dyDescent="0.3">
      <c r="A97" t="s">
        <v>97</v>
      </c>
      <c r="C97" s="40">
        <v>25</v>
      </c>
      <c r="D97" s="40">
        <v>25</v>
      </c>
    </row>
    <row r="98" spans="1:4" x14ac:dyDescent="0.3">
      <c r="C98" s="40"/>
    </row>
    <row r="100" spans="1:4" x14ac:dyDescent="0.3">
      <c r="A100" t="s">
        <v>308</v>
      </c>
      <c r="C100" s="40">
        <f>(150000*12)/10^6</f>
        <v>1.8</v>
      </c>
    </row>
    <row r="101" spans="1:4" x14ac:dyDescent="0.3">
      <c r="A101" t="s">
        <v>304</v>
      </c>
      <c r="C101" s="40">
        <v>10</v>
      </c>
    </row>
    <row r="102" spans="1:4" x14ac:dyDescent="0.3">
      <c r="C102" s="40"/>
    </row>
    <row r="103" spans="1:4" x14ac:dyDescent="0.3">
      <c r="A103" s="23" t="s">
        <v>309</v>
      </c>
      <c r="B103" s="23"/>
      <c r="C103" s="40"/>
    </row>
    <row r="104" spans="1:4" x14ac:dyDescent="0.3">
      <c r="C104" s="40"/>
    </row>
    <row r="105" spans="1:4" x14ac:dyDescent="0.3">
      <c r="A105" t="s">
        <v>83</v>
      </c>
      <c r="C105" s="40">
        <v>13</v>
      </c>
    </row>
    <row r="106" spans="1:4" x14ac:dyDescent="0.3">
      <c r="A106" t="s">
        <v>92</v>
      </c>
      <c r="C106" s="40">
        <v>12</v>
      </c>
    </row>
    <row r="107" spans="1:4" x14ac:dyDescent="0.3">
      <c r="C107" s="40"/>
    </row>
    <row r="108" spans="1:4" x14ac:dyDescent="0.3">
      <c r="A108" s="23" t="s">
        <v>85</v>
      </c>
      <c r="B108" s="23"/>
      <c r="C108" s="40"/>
    </row>
    <row r="109" spans="1:4" x14ac:dyDescent="0.3">
      <c r="A109" t="s">
        <v>86</v>
      </c>
      <c r="C109" s="120">
        <v>2</v>
      </c>
    </row>
    <row r="110" spans="1:4" x14ac:dyDescent="0.3">
      <c r="A110" t="s">
        <v>87</v>
      </c>
      <c r="C110" s="120">
        <v>32</v>
      </c>
    </row>
    <row r="111" spans="1:4" x14ac:dyDescent="0.3">
      <c r="A111" t="s">
        <v>88</v>
      </c>
      <c r="C111" s="120">
        <v>4</v>
      </c>
    </row>
    <row r="112" spans="1:4" x14ac:dyDescent="0.3">
      <c r="C112" s="120"/>
    </row>
    <row r="113" spans="1:13" x14ac:dyDescent="0.3">
      <c r="A113" s="23" t="s">
        <v>89</v>
      </c>
      <c r="B113" s="23"/>
      <c r="C113">
        <v>25</v>
      </c>
    </row>
    <row r="114" spans="1:13" x14ac:dyDescent="0.3">
      <c r="C114" s="120"/>
    </row>
    <row r="115" spans="1:13" x14ac:dyDescent="0.3">
      <c r="C115" s="120"/>
    </row>
    <row r="116" spans="1:13" x14ac:dyDescent="0.3">
      <c r="C116" s="120"/>
    </row>
    <row r="117" spans="1:13" x14ac:dyDescent="0.3">
      <c r="C117" s="120"/>
    </row>
    <row r="118" spans="1:13" x14ac:dyDescent="0.3">
      <c r="C118" s="120"/>
    </row>
    <row r="119" spans="1:13" x14ac:dyDescent="0.3">
      <c r="C119" s="40"/>
    </row>
    <row r="120" spans="1:13" x14ac:dyDescent="0.3">
      <c r="A120" s="23"/>
      <c r="B120" s="23"/>
    </row>
    <row r="121" spans="1:13" x14ac:dyDescent="0.3">
      <c r="A121" s="23" t="s">
        <v>15</v>
      </c>
      <c r="C121" s="23">
        <v>0</v>
      </c>
      <c r="D121" s="23">
        <v>1</v>
      </c>
      <c r="E121" s="23">
        <f>D121+1</f>
        <v>2</v>
      </c>
      <c r="F121" s="23">
        <f t="shared" ref="F121:M121" si="1">E121+1</f>
        <v>3</v>
      </c>
      <c r="G121" s="23">
        <f t="shared" si="1"/>
        <v>4</v>
      </c>
      <c r="H121" s="23">
        <f t="shared" si="1"/>
        <v>5</v>
      </c>
      <c r="I121" s="23">
        <f t="shared" si="1"/>
        <v>6</v>
      </c>
      <c r="J121" s="23">
        <f t="shared" si="1"/>
        <v>7</v>
      </c>
      <c r="K121" s="23">
        <f t="shared" si="1"/>
        <v>8</v>
      </c>
      <c r="L121" s="23">
        <f t="shared" si="1"/>
        <v>9</v>
      </c>
      <c r="M121" s="23">
        <f t="shared" si="1"/>
        <v>10</v>
      </c>
    </row>
    <row r="122" spans="1:13" x14ac:dyDescent="0.3">
      <c r="A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x14ac:dyDescent="0.3">
      <c r="A123" t="s">
        <v>61</v>
      </c>
      <c r="D123" s="112">
        <f ca="1">RANDBETWEEN(35,45)/100</f>
        <v>0.42</v>
      </c>
      <c r="E123" s="112">
        <f ca="1">RANDBETWEEN(45,60)/100</f>
        <v>0.54</v>
      </c>
      <c r="F123" s="112">
        <f ca="1">RANDBETWEEN(55,70)/100</f>
        <v>0.63</v>
      </c>
      <c r="G123" s="112">
        <f ca="1">RANDBETWEEN(65,80)/100</f>
        <v>0.66</v>
      </c>
      <c r="H123" s="112">
        <f t="shared" ref="H123:M123" ca="1" si="2">RANDBETWEEN(65,80)/100</f>
        <v>0.72</v>
      </c>
      <c r="I123" s="112">
        <f t="shared" ca="1" si="2"/>
        <v>0.7</v>
      </c>
      <c r="J123" s="112">
        <f t="shared" ca="1" si="2"/>
        <v>0.65</v>
      </c>
      <c r="K123" s="112">
        <f t="shared" ca="1" si="2"/>
        <v>0.75</v>
      </c>
      <c r="L123" s="112">
        <f t="shared" ca="1" si="2"/>
        <v>0.76</v>
      </c>
      <c r="M123" s="112">
        <f t="shared" ca="1" si="2"/>
        <v>0.71</v>
      </c>
    </row>
    <row r="124" spans="1:13" x14ac:dyDescent="0.3">
      <c r="A124" t="s">
        <v>62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t="s">
        <v>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t="s">
        <v>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t="s">
        <v>65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</row>
    <row r="128" spans="1:13" x14ac:dyDescent="0.3">
      <c r="A128" t="s">
        <v>66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</row>
    <row r="129" spans="1:13" x14ac:dyDescent="0.3">
      <c r="A129" t="s">
        <v>67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</row>
    <row r="130" spans="1:13" x14ac:dyDescent="0.3">
      <c r="A130" t="s">
        <v>68</v>
      </c>
      <c r="D130" s="40">
        <v>0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</row>
    <row r="131" spans="1:13" x14ac:dyDescent="0.3">
      <c r="A131" t="s">
        <v>69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</row>
    <row r="132" spans="1:13" x14ac:dyDescent="0.3">
      <c r="A132" t="s">
        <v>70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</row>
    <row r="133" spans="1:13" x14ac:dyDescent="0.3">
      <c r="A133" t="s">
        <v>71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</row>
    <row r="134" spans="1:13" x14ac:dyDescent="0.3">
      <c r="A134" s="55" t="s">
        <v>72</v>
      </c>
      <c r="B134" s="55"/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</row>
    <row r="135" spans="1:13" x14ac:dyDescent="0.3">
      <c r="A135" s="70" t="s">
        <v>310</v>
      </c>
      <c r="B135" s="70"/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</row>
    <row r="136" spans="1:13" x14ac:dyDescent="0.3">
      <c r="A136" t="s">
        <v>73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</row>
    <row r="137" spans="1:13" x14ac:dyDescent="0.3">
      <c r="A137" s="23" t="s">
        <v>157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</row>
    <row r="138" spans="1:13" x14ac:dyDescent="0.3">
      <c r="A138" t="s">
        <v>75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0</v>
      </c>
      <c r="D139">
        <v>0</v>
      </c>
      <c r="E139" s="40">
        <v>10</v>
      </c>
      <c r="F139" s="40">
        <v>15</v>
      </c>
      <c r="G139" s="40">
        <v>20</v>
      </c>
      <c r="H139" s="40">
        <f t="shared" ref="H139:M139" si="3">G139</f>
        <v>20</v>
      </c>
      <c r="I139" s="40">
        <f t="shared" si="3"/>
        <v>20</v>
      </c>
      <c r="J139" s="40">
        <f t="shared" si="3"/>
        <v>20</v>
      </c>
      <c r="K139" s="40">
        <f t="shared" si="3"/>
        <v>20</v>
      </c>
      <c r="L139" s="40">
        <f t="shared" si="3"/>
        <v>20</v>
      </c>
      <c r="M139" s="40">
        <f t="shared" si="3"/>
        <v>20</v>
      </c>
    </row>
    <row r="141" spans="1:13" x14ac:dyDescent="0.3">
      <c r="A141" t="s">
        <v>311</v>
      </c>
      <c r="D141">
        <v>0</v>
      </c>
      <c r="E141">
        <v>0</v>
      </c>
      <c r="F141">
        <v>2.5</v>
      </c>
      <c r="G141">
        <v>2.5</v>
      </c>
      <c r="H141">
        <v>2.5</v>
      </c>
      <c r="I141">
        <v>2.5</v>
      </c>
      <c r="J141">
        <v>5</v>
      </c>
      <c r="K141">
        <v>5</v>
      </c>
      <c r="L141">
        <v>5</v>
      </c>
      <c r="M141">
        <v>5</v>
      </c>
    </row>
    <row r="142" spans="1:13" x14ac:dyDescent="0.3">
      <c r="A142" t="s">
        <v>76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5" spans="1:13" x14ac:dyDescent="0.3">
      <c r="A145" t="s">
        <v>312</v>
      </c>
      <c r="C145" s="40">
        <f>C14</f>
        <v>9</v>
      </c>
      <c r="D145">
        <v>32.1</v>
      </c>
      <c r="E145">
        <v>42.7</v>
      </c>
      <c r="F145">
        <v>49.8</v>
      </c>
      <c r="G145">
        <v>56.9</v>
      </c>
      <c r="H145">
        <f t="shared" ref="H145:M146" si="4">G145</f>
        <v>56.9</v>
      </c>
      <c r="I145">
        <f t="shared" si="4"/>
        <v>56.9</v>
      </c>
      <c r="J145">
        <f t="shared" si="4"/>
        <v>56.9</v>
      </c>
      <c r="K145">
        <f t="shared" si="4"/>
        <v>56.9</v>
      </c>
      <c r="L145">
        <f t="shared" si="4"/>
        <v>56.9</v>
      </c>
      <c r="M145">
        <f t="shared" si="4"/>
        <v>56.9</v>
      </c>
    </row>
    <row r="146" spans="1:13" x14ac:dyDescent="0.3">
      <c r="A146" t="s">
        <v>313</v>
      </c>
      <c r="D146">
        <v>13</v>
      </c>
      <c r="E146">
        <f>D146+4.2</f>
        <v>17.2</v>
      </c>
      <c r="F146">
        <f>E146+2.8</f>
        <v>20</v>
      </c>
      <c r="G146">
        <f t="shared" ref="G146" si="5">F146+2.8</f>
        <v>22.8</v>
      </c>
      <c r="H146">
        <f>G146</f>
        <v>22.8</v>
      </c>
      <c r="I146">
        <f t="shared" si="4"/>
        <v>22.8</v>
      </c>
      <c r="J146">
        <f t="shared" si="4"/>
        <v>22.8</v>
      </c>
      <c r="K146">
        <f t="shared" si="4"/>
        <v>22.8</v>
      </c>
      <c r="L146">
        <f t="shared" si="4"/>
        <v>22.8</v>
      </c>
      <c r="M146">
        <f t="shared" si="4"/>
        <v>22.8</v>
      </c>
    </row>
    <row r="147" spans="1:13" x14ac:dyDescent="0.3">
      <c r="A147" t="s">
        <v>314</v>
      </c>
    </row>
    <row r="149" spans="1:13" x14ac:dyDescent="0.3">
      <c r="A149" t="s">
        <v>315</v>
      </c>
      <c r="D149">
        <v>6.8</v>
      </c>
      <c r="E149">
        <v>9.1</v>
      </c>
      <c r="F149">
        <v>10.6</v>
      </c>
      <c r="G149">
        <v>12.2</v>
      </c>
      <c r="H149">
        <f t="shared" ref="H149:M149" si="6">G149</f>
        <v>12.2</v>
      </c>
      <c r="I149">
        <f t="shared" si="6"/>
        <v>12.2</v>
      </c>
      <c r="J149">
        <f t="shared" si="6"/>
        <v>12.2</v>
      </c>
      <c r="K149">
        <f t="shared" si="6"/>
        <v>12.2</v>
      </c>
      <c r="L149">
        <f t="shared" si="6"/>
        <v>12.2</v>
      </c>
      <c r="M149">
        <f t="shared" si="6"/>
        <v>12.2</v>
      </c>
    </row>
    <row r="151" spans="1:13" x14ac:dyDescent="0.3">
      <c r="A151" t="s">
        <v>81</v>
      </c>
      <c r="D151">
        <v>17.3</v>
      </c>
      <c r="E151">
        <v>22.9</v>
      </c>
      <c r="F151">
        <v>26.7</v>
      </c>
      <c r="G151">
        <v>30.5</v>
      </c>
      <c r="H151">
        <f t="shared" ref="H151:M151" si="7">G151</f>
        <v>30.5</v>
      </c>
      <c r="I151">
        <f t="shared" si="7"/>
        <v>30.5</v>
      </c>
      <c r="J151">
        <f t="shared" si="7"/>
        <v>30.5</v>
      </c>
      <c r="K151">
        <f t="shared" si="7"/>
        <v>30.5</v>
      </c>
      <c r="L151">
        <f t="shared" si="7"/>
        <v>30.5</v>
      </c>
      <c r="M151">
        <f t="shared" si="7"/>
        <v>30.5</v>
      </c>
    </row>
    <row r="155" spans="1:13" x14ac:dyDescent="0.3">
      <c r="A155" s="121" t="s">
        <v>316</v>
      </c>
      <c r="B155" s="23"/>
    </row>
    <row r="157" spans="1:13" x14ac:dyDescent="0.3">
      <c r="A157" t="s">
        <v>317</v>
      </c>
      <c r="D157">
        <f t="shared" ref="D157:M157" ca="1" si="8">$C44*D123</f>
        <v>306600</v>
      </c>
      <c r="E157">
        <f t="shared" ca="1" si="8"/>
        <v>394200</v>
      </c>
      <c r="F157">
        <f t="shared" ca="1" si="8"/>
        <v>459900</v>
      </c>
      <c r="G157">
        <f t="shared" ca="1" si="8"/>
        <v>481800</v>
      </c>
      <c r="H157">
        <f t="shared" ca="1" si="8"/>
        <v>525600</v>
      </c>
      <c r="I157">
        <f t="shared" ca="1" si="8"/>
        <v>510999.99999999994</v>
      </c>
      <c r="J157">
        <f t="shared" ca="1" si="8"/>
        <v>474500</v>
      </c>
      <c r="K157">
        <f t="shared" ca="1" si="8"/>
        <v>547500</v>
      </c>
      <c r="L157">
        <f t="shared" ca="1" si="8"/>
        <v>554800</v>
      </c>
      <c r="M157">
        <f t="shared" ca="1" si="8"/>
        <v>518300</v>
      </c>
    </row>
    <row r="158" spans="1:13" x14ac:dyDescent="0.3">
      <c r="A158" t="s">
        <v>318</v>
      </c>
      <c r="D158" s="40">
        <f ca="1">D157*$D65/1000000</f>
        <v>147.78120000000001</v>
      </c>
      <c r="E158" s="40">
        <f t="shared" ref="E158:M158" ca="1" si="9">E157*$D65/1000000</f>
        <v>190.0044</v>
      </c>
      <c r="F158" s="40">
        <f t="shared" ca="1" si="9"/>
        <v>221.67179999999999</v>
      </c>
      <c r="G158" s="40">
        <f t="shared" ca="1" si="9"/>
        <v>232.2276</v>
      </c>
      <c r="H158" s="40">
        <f t="shared" ca="1" si="9"/>
        <v>253.33920000000001</v>
      </c>
      <c r="I158" s="40">
        <f t="shared" ca="1" si="9"/>
        <v>246.30199999999996</v>
      </c>
      <c r="J158" s="40">
        <f t="shared" ca="1" si="9"/>
        <v>228.709</v>
      </c>
      <c r="K158" s="40">
        <f t="shared" ca="1" si="9"/>
        <v>263.89499999999998</v>
      </c>
      <c r="L158" s="40">
        <f t="shared" ca="1" si="9"/>
        <v>267.41359999999997</v>
      </c>
      <c r="M158" s="40">
        <f t="shared" ca="1" si="9"/>
        <v>249.82060000000001</v>
      </c>
    </row>
    <row r="159" spans="1:13" x14ac:dyDescent="0.3">
      <c r="A159" t="s">
        <v>319</v>
      </c>
      <c r="D159" s="40">
        <f ca="1">((D157*$D62)/1000000)+(D146-C146)</f>
        <v>87.197199999999995</v>
      </c>
      <c r="E159" s="40">
        <f t="shared" ref="E159:M159" ca="1" si="10">((E157*$D62)/1000000)+(E146-D146)</f>
        <v>99.596400000000003</v>
      </c>
      <c r="F159" s="40">
        <f t="shared" ca="1" si="10"/>
        <v>114.0958</v>
      </c>
      <c r="G159" s="40">
        <f t="shared" ca="1" si="10"/>
        <v>119.3956</v>
      </c>
      <c r="H159" s="40">
        <f t="shared" ca="1" si="10"/>
        <v>127.1952</v>
      </c>
      <c r="I159" s="40">
        <f t="shared" ca="1" si="10"/>
        <v>123.66199999999999</v>
      </c>
      <c r="J159" s="40">
        <f t="shared" ca="1" si="10"/>
        <v>114.82899999999999</v>
      </c>
      <c r="K159" s="40">
        <f t="shared" ca="1" si="10"/>
        <v>132.495</v>
      </c>
      <c r="L159" s="40">
        <f t="shared" ca="1" si="10"/>
        <v>134.26159999999999</v>
      </c>
      <c r="M159" s="40">
        <f t="shared" ca="1" si="10"/>
        <v>125.4286</v>
      </c>
    </row>
    <row r="160" spans="1:13" x14ac:dyDescent="0.3">
      <c r="A160" t="s">
        <v>100</v>
      </c>
      <c r="D160" s="40">
        <f ca="1">(D157*$C69)/1000000</f>
        <v>1.2263999999999999</v>
      </c>
      <c r="E160" s="40">
        <f t="shared" ref="E160:M160" ca="1" si="11">(E157*$C69)/1000000</f>
        <v>1.5768</v>
      </c>
      <c r="F160" s="40">
        <f t="shared" ca="1" si="11"/>
        <v>1.8395999999999999</v>
      </c>
      <c r="G160" s="40">
        <f t="shared" ca="1" si="11"/>
        <v>1.9272</v>
      </c>
      <c r="H160" s="40">
        <f t="shared" ca="1" si="11"/>
        <v>2.1023999999999998</v>
      </c>
      <c r="I160" s="40">
        <f t="shared" ca="1" si="11"/>
        <v>2.0439999999999996</v>
      </c>
      <c r="J160" s="40">
        <f t="shared" ca="1" si="11"/>
        <v>1.8979999999999999</v>
      </c>
      <c r="K160" s="40">
        <f t="shared" ca="1" si="11"/>
        <v>2.19</v>
      </c>
      <c r="L160" s="40">
        <f t="shared" ca="1" si="11"/>
        <v>2.2191999999999998</v>
      </c>
      <c r="M160" s="40">
        <f t="shared" ca="1" si="11"/>
        <v>2.0731999999999999</v>
      </c>
    </row>
    <row r="161" spans="1:13" x14ac:dyDescent="0.3">
      <c r="A161" t="s">
        <v>101</v>
      </c>
      <c r="D161" s="40">
        <f>C72+C73</f>
        <v>3.2</v>
      </c>
      <c r="E161" s="40">
        <f t="shared" ref="E161:M161" si="12">D161+(D161*$C74)/100</f>
        <v>3.4400000000000004</v>
      </c>
      <c r="F161" s="40">
        <f t="shared" si="12"/>
        <v>3.6980000000000004</v>
      </c>
      <c r="G161" s="40">
        <f t="shared" si="12"/>
        <v>3.9753500000000006</v>
      </c>
      <c r="H161" s="40">
        <f t="shared" si="12"/>
        <v>4.2735012500000007</v>
      </c>
      <c r="I161" s="40">
        <f t="shared" si="12"/>
        <v>4.5940138437500009</v>
      </c>
      <c r="J161" s="40">
        <f t="shared" si="12"/>
        <v>4.9385648820312511</v>
      </c>
      <c r="K161" s="40">
        <f t="shared" si="12"/>
        <v>5.3089572481835949</v>
      </c>
      <c r="L161" s="40">
        <f t="shared" si="12"/>
        <v>5.7071290417973648</v>
      </c>
      <c r="M161" s="40">
        <f t="shared" si="12"/>
        <v>6.1351637199321676</v>
      </c>
    </row>
    <row r="162" spans="1:13" x14ac:dyDescent="0.3">
      <c r="A162" t="s">
        <v>102</v>
      </c>
      <c r="D162" s="40">
        <f ca="1">$C76*D159</f>
        <v>8.7197200000000006</v>
      </c>
      <c r="E162" s="40">
        <f t="shared" ref="E162:M162" ca="1" si="13">$C76*E159</f>
        <v>9.9596400000000003</v>
      </c>
      <c r="F162" s="40">
        <f t="shared" ca="1" si="13"/>
        <v>11.40958</v>
      </c>
      <c r="G162" s="40">
        <f t="shared" ca="1" si="13"/>
        <v>11.93956</v>
      </c>
      <c r="H162" s="40">
        <f t="shared" ca="1" si="13"/>
        <v>12.719520000000001</v>
      </c>
      <c r="I162" s="40">
        <f t="shared" ca="1" si="13"/>
        <v>12.366199999999999</v>
      </c>
      <c r="J162" s="40">
        <f t="shared" ca="1" si="13"/>
        <v>11.482900000000001</v>
      </c>
      <c r="K162" s="40">
        <f t="shared" ca="1" si="13"/>
        <v>13.249500000000001</v>
      </c>
      <c r="L162" s="40">
        <f t="shared" ca="1" si="13"/>
        <v>13.426159999999999</v>
      </c>
      <c r="M162" s="40">
        <f t="shared" ca="1" si="13"/>
        <v>12.542860000000001</v>
      </c>
    </row>
    <row r="163" spans="1:13" x14ac:dyDescent="0.3">
      <c r="A163" t="s">
        <v>320</v>
      </c>
      <c r="D163" s="40">
        <f t="shared" ref="D163:M163" ca="1" si="14">D157*$C78/1000000</f>
        <v>1.5329999999999999</v>
      </c>
      <c r="E163" s="40">
        <f t="shared" ca="1" si="14"/>
        <v>1.9710000000000001</v>
      </c>
      <c r="F163" s="40">
        <f t="shared" ca="1" si="14"/>
        <v>2.2995000000000001</v>
      </c>
      <c r="G163" s="40">
        <f t="shared" ca="1" si="14"/>
        <v>2.4089999999999998</v>
      </c>
      <c r="H163" s="40">
        <f t="shared" ca="1" si="14"/>
        <v>2.6280000000000001</v>
      </c>
      <c r="I163" s="40">
        <f t="shared" ca="1" si="14"/>
        <v>2.5549999999999997</v>
      </c>
      <c r="J163" s="40">
        <f t="shared" ca="1" si="14"/>
        <v>2.3725000000000001</v>
      </c>
      <c r="K163" s="40">
        <f t="shared" ca="1" si="14"/>
        <v>2.7374999999999998</v>
      </c>
      <c r="L163" s="40">
        <f t="shared" ca="1" si="14"/>
        <v>2.774</v>
      </c>
      <c r="M163" s="40">
        <f t="shared" ca="1" si="14"/>
        <v>2.5914999999999999</v>
      </c>
    </row>
    <row r="164" spans="1:13" x14ac:dyDescent="0.3">
      <c r="A164" t="s">
        <v>111</v>
      </c>
      <c r="D164" s="40">
        <f ca="1">D157*$C77/1000000</f>
        <v>0</v>
      </c>
      <c r="E164" s="40">
        <f t="shared" ref="E164:M164" ca="1" si="15">E157*$C77/1000000</f>
        <v>0</v>
      </c>
      <c r="F164" s="40">
        <f t="shared" ca="1" si="15"/>
        <v>0</v>
      </c>
      <c r="G164" s="40">
        <f t="shared" ca="1" si="15"/>
        <v>0</v>
      </c>
      <c r="H164" s="40">
        <f t="shared" ca="1" si="15"/>
        <v>0</v>
      </c>
      <c r="I164" s="40">
        <f t="shared" ca="1" si="15"/>
        <v>0</v>
      </c>
      <c r="J164" s="40">
        <f t="shared" ca="1" si="15"/>
        <v>0</v>
      </c>
      <c r="K164" s="40">
        <f t="shared" ca="1" si="15"/>
        <v>0</v>
      </c>
      <c r="L164" s="40">
        <f t="shared" ca="1" si="15"/>
        <v>0</v>
      </c>
      <c r="M164" s="40">
        <f t="shared" ca="1" si="15"/>
        <v>0</v>
      </c>
    </row>
    <row r="165" spans="1:13" x14ac:dyDescent="0.3">
      <c r="A165" t="s">
        <v>112</v>
      </c>
      <c r="D165" s="40">
        <f ca="1">D157*$C79/1000000</f>
        <v>0</v>
      </c>
      <c r="E165" s="40">
        <f t="shared" ref="E165:M165" ca="1" si="16">E157*$C79/1000000</f>
        <v>0</v>
      </c>
      <c r="F165" s="40">
        <f t="shared" ca="1" si="16"/>
        <v>0</v>
      </c>
      <c r="G165" s="40">
        <f t="shared" ca="1" si="16"/>
        <v>0</v>
      </c>
      <c r="H165" s="40">
        <f t="shared" ca="1" si="16"/>
        <v>0</v>
      </c>
      <c r="I165" s="40">
        <f t="shared" ca="1" si="16"/>
        <v>0</v>
      </c>
      <c r="J165" s="40">
        <f t="shared" ca="1" si="16"/>
        <v>0</v>
      </c>
      <c r="K165" s="40">
        <f t="shared" ca="1" si="16"/>
        <v>0</v>
      </c>
      <c r="L165" s="40">
        <f t="shared" ca="1" si="16"/>
        <v>0</v>
      </c>
      <c r="M165" s="40">
        <f t="shared" ca="1" si="16"/>
        <v>0</v>
      </c>
    </row>
    <row r="166" spans="1:13" x14ac:dyDescent="0.3">
      <c r="A166" t="s">
        <v>321</v>
      </c>
      <c r="D166" s="40">
        <f ca="1">D158*$C80</f>
        <v>2.9556240000000003</v>
      </c>
      <c r="E166" s="40">
        <f t="shared" ref="E166:M166" ca="1" si="17">E158*$C80</f>
        <v>3.8000880000000001</v>
      </c>
      <c r="F166" s="40">
        <f t="shared" ca="1" si="17"/>
        <v>4.4334359999999995</v>
      </c>
      <c r="G166" s="40">
        <f t="shared" ca="1" si="17"/>
        <v>4.644552</v>
      </c>
      <c r="H166" s="40">
        <f t="shared" ca="1" si="17"/>
        <v>5.0667840000000002</v>
      </c>
      <c r="I166" s="40">
        <f t="shared" ca="1" si="17"/>
        <v>4.9260399999999995</v>
      </c>
      <c r="J166" s="40">
        <f t="shared" ca="1" si="17"/>
        <v>4.5741800000000001</v>
      </c>
      <c r="K166" s="40">
        <f t="shared" ca="1" si="17"/>
        <v>5.2778999999999998</v>
      </c>
      <c r="L166" s="40">
        <f t="shared" ca="1" si="17"/>
        <v>5.3482719999999997</v>
      </c>
      <c r="M166" s="40">
        <f t="shared" ca="1" si="17"/>
        <v>4.9964120000000003</v>
      </c>
    </row>
    <row r="167" spans="1:13" x14ac:dyDescent="0.3">
      <c r="A167" t="s">
        <v>113</v>
      </c>
      <c r="D167" s="40">
        <f t="shared" ref="D167:M167" ca="1" si="18">IF(D121&gt;$C83,0,D158*$C82/100)</f>
        <v>2.9556240000000003</v>
      </c>
      <c r="E167" s="40">
        <f t="shared" ca="1" si="18"/>
        <v>3.8000880000000001</v>
      </c>
      <c r="F167" s="40">
        <f t="shared" ca="1" si="18"/>
        <v>4.4334359999999995</v>
      </c>
      <c r="G167" s="40">
        <f t="shared" ca="1" si="18"/>
        <v>4.644552</v>
      </c>
      <c r="H167" s="40">
        <f t="shared" ca="1" si="18"/>
        <v>5.0667840000000002</v>
      </c>
      <c r="I167" s="40">
        <f t="shared" si="18"/>
        <v>0</v>
      </c>
      <c r="J167" s="40">
        <f t="shared" si="18"/>
        <v>0</v>
      </c>
      <c r="K167" s="40">
        <f t="shared" si="18"/>
        <v>0</v>
      </c>
      <c r="L167" s="40">
        <f t="shared" si="18"/>
        <v>0</v>
      </c>
      <c r="M167" s="40">
        <f t="shared" si="18"/>
        <v>0</v>
      </c>
    </row>
    <row r="168" spans="1:13" x14ac:dyDescent="0.3">
      <c r="A168" t="s">
        <v>114</v>
      </c>
      <c r="D168" s="40">
        <f>$C100</f>
        <v>1.8</v>
      </c>
      <c r="E168" s="40">
        <f>D168*(1+$C$101/100)</f>
        <v>1.9800000000000002</v>
      </c>
      <c r="F168" s="40">
        <f t="shared" ref="F168:M168" si="19">E168*(1+$C$101/100)</f>
        <v>2.1780000000000004</v>
      </c>
      <c r="G168" s="40">
        <f t="shared" si="19"/>
        <v>2.3958000000000008</v>
      </c>
      <c r="H168" s="40">
        <f t="shared" si="19"/>
        <v>2.6353800000000009</v>
      </c>
      <c r="I168" s="40">
        <f t="shared" si="19"/>
        <v>2.8989180000000014</v>
      </c>
      <c r="J168" s="40">
        <f t="shared" si="19"/>
        <v>3.1888098000000018</v>
      </c>
      <c r="K168" s="40">
        <f t="shared" si="19"/>
        <v>3.5076907800000021</v>
      </c>
      <c r="L168" s="40">
        <f t="shared" si="19"/>
        <v>3.8584598580000025</v>
      </c>
      <c r="M168" s="40">
        <f t="shared" si="19"/>
        <v>4.244305843800003</v>
      </c>
    </row>
    <row r="169" spans="1:13" x14ac:dyDescent="0.3">
      <c r="A169" s="123" t="s">
        <v>157</v>
      </c>
      <c r="B169" s="55"/>
    </row>
    <row r="170" spans="1:13" x14ac:dyDescent="0.3">
      <c r="A170" s="55" t="s">
        <v>75</v>
      </c>
      <c r="B170" s="55"/>
      <c r="C170">
        <f t="shared" ref="C170:M170" si="20">$C27*C138/100</f>
        <v>0</v>
      </c>
      <c r="D170">
        <f t="shared" si="20"/>
        <v>0</v>
      </c>
      <c r="E170">
        <f t="shared" si="20"/>
        <v>0</v>
      </c>
      <c r="F170">
        <f t="shared" si="20"/>
        <v>0</v>
      </c>
      <c r="G170">
        <f t="shared" si="20"/>
        <v>0</v>
      </c>
      <c r="H170">
        <f t="shared" si="20"/>
        <v>0</v>
      </c>
      <c r="I170">
        <f t="shared" si="20"/>
        <v>0</v>
      </c>
      <c r="J170">
        <f t="shared" si="20"/>
        <v>0</v>
      </c>
      <c r="K170">
        <f t="shared" si="20"/>
        <v>0</v>
      </c>
      <c r="L170">
        <f t="shared" si="20"/>
        <v>0</v>
      </c>
      <c r="M170">
        <f t="shared" si="20"/>
        <v>0</v>
      </c>
    </row>
    <row r="171" spans="1:13" x14ac:dyDescent="0.3">
      <c r="A171" s="55" t="s">
        <v>0</v>
      </c>
      <c r="B171" s="55"/>
      <c r="C171">
        <f t="shared" ref="C171:M171" si="21">$C32*C139/100</f>
        <v>0</v>
      </c>
      <c r="D171">
        <f t="shared" si="21"/>
        <v>0</v>
      </c>
      <c r="E171" s="40">
        <f t="shared" si="21"/>
        <v>6.65</v>
      </c>
      <c r="F171" s="40">
        <f t="shared" si="21"/>
        <v>9.9749999999999996</v>
      </c>
      <c r="G171" s="40">
        <f t="shared" si="21"/>
        <v>13.3</v>
      </c>
      <c r="H171" s="40">
        <f t="shared" si="21"/>
        <v>13.3</v>
      </c>
      <c r="I171" s="40">
        <f t="shared" si="21"/>
        <v>13.3</v>
      </c>
      <c r="J171" s="40">
        <f t="shared" si="21"/>
        <v>13.3</v>
      </c>
      <c r="K171" s="40">
        <f t="shared" si="21"/>
        <v>13.3</v>
      </c>
      <c r="L171" s="40">
        <f t="shared" si="21"/>
        <v>13.3</v>
      </c>
      <c r="M171" s="40">
        <f t="shared" si="21"/>
        <v>13.3</v>
      </c>
    </row>
    <row r="172" spans="1:13" x14ac:dyDescent="0.3">
      <c r="A172" s="55" t="s">
        <v>117</v>
      </c>
      <c r="B172" s="55"/>
      <c r="D172" s="40">
        <f>IF(($C13-C172)&gt;0, MIN($C85,($C13-C172)),0)</f>
        <v>0.4</v>
      </c>
      <c r="E172" s="40">
        <f>IF(($C13-SUM($C172:D172))&gt;0,MIN($C85,($C13-SUM($C172:D172))),0)</f>
        <v>0.4</v>
      </c>
      <c r="F172" s="40">
        <f>IF(($C13-SUM($C172:E172))&gt;0,MIN($C85,($C13-SUM($C172:E172))),0)</f>
        <v>0.4</v>
      </c>
      <c r="G172" s="40">
        <f>IF(($C13-SUM($C172:F172))&gt;0,MIN($C85,($C13-SUM($C172:F172))),0)</f>
        <v>0.4</v>
      </c>
      <c r="H172" s="40">
        <f>IF(($C13-SUM($C172:G172))&gt;0,MIN($C85,($C13-SUM($C172:G172))),0)</f>
        <v>0.4</v>
      </c>
      <c r="I172" s="40">
        <f>IF(($C13-SUM($C172:H172))&gt;0,MIN($C85,($C13-SUM($C172:H172))),0)</f>
        <v>0.4</v>
      </c>
      <c r="J172" s="40">
        <f>IF(($C13-SUM($C172:I172))&gt;0,MIN($C85,($C13-SUM($C172:I172))),0)</f>
        <v>0.4</v>
      </c>
      <c r="K172" s="40">
        <f>IF(($C13-SUM($C172:J172))&gt;0,MIN($C85,($C13-SUM($C172:J172))),0)</f>
        <v>0.4</v>
      </c>
      <c r="L172" s="40">
        <f>IF(($C13-SUM($C172:K172))&gt;0,MIN($C85,($C13-SUM($C172:K172))),0)</f>
        <v>0.4</v>
      </c>
      <c r="M172" s="40">
        <f>IF(($C13-SUM($C172:L172))&gt;0,MIN($C85,($C13-SUM($C172:L172))),0)</f>
        <v>0.4</v>
      </c>
    </row>
    <row r="175" spans="1:13" x14ac:dyDescent="0.3">
      <c r="A175" s="70"/>
      <c r="B175" s="70"/>
    </row>
    <row r="176" spans="1:13" x14ac:dyDescent="0.3">
      <c r="A176" s="70"/>
      <c r="B176" s="70"/>
    </row>
    <row r="177" spans="1:13" x14ac:dyDescent="0.3">
      <c r="A177" s="23" t="s">
        <v>322</v>
      </c>
      <c r="B177" s="23"/>
    </row>
    <row r="179" spans="1:13" x14ac:dyDescent="0.3">
      <c r="A179" s="23" t="s">
        <v>323</v>
      </c>
      <c r="B179" s="23"/>
    </row>
    <row r="180" spans="1:13" x14ac:dyDescent="0.3">
      <c r="A180" t="s">
        <v>324</v>
      </c>
      <c r="D180" s="40">
        <f>C33</f>
        <v>132</v>
      </c>
      <c r="E180" s="40">
        <f>D182</f>
        <v>132</v>
      </c>
      <c r="F180" s="40">
        <f t="shared" ref="F180:M180" si="22">E182</f>
        <v>132</v>
      </c>
      <c r="G180" s="40">
        <f t="shared" si="22"/>
        <v>115.5</v>
      </c>
      <c r="H180" s="40">
        <f t="shared" si="22"/>
        <v>99</v>
      </c>
      <c r="I180" s="40">
        <f t="shared" si="22"/>
        <v>82.5</v>
      </c>
      <c r="J180" s="40">
        <f t="shared" si="22"/>
        <v>66</v>
      </c>
      <c r="K180" s="40">
        <f t="shared" si="22"/>
        <v>49.5</v>
      </c>
      <c r="L180" s="40">
        <f t="shared" si="22"/>
        <v>33</v>
      </c>
      <c r="M180" s="40">
        <f t="shared" si="22"/>
        <v>16.5</v>
      </c>
    </row>
    <row r="181" spans="1:13" x14ac:dyDescent="0.3">
      <c r="A181" s="70" t="s">
        <v>325</v>
      </c>
      <c r="B181" s="70"/>
      <c r="D181">
        <f t="shared" ref="D181:M181" si="23">IF(D121&gt;$C109,($C33/$C110*$C111),0)</f>
        <v>0</v>
      </c>
      <c r="E181">
        <f t="shared" si="23"/>
        <v>0</v>
      </c>
      <c r="F181">
        <f t="shared" si="23"/>
        <v>16.5</v>
      </c>
      <c r="G181">
        <f t="shared" si="23"/>
        <v>16.5</v>
      </c>
      <c r="H181">
        <f t="shared" si="23"/>
        <v>16.5</v>
      </c>
      <c r="I181">
        <f t="shared" si="23"/>
        <v>16.5</v>
      </c>
      <c r="J181">
        <f t="shared" si="23"/>
        <v>16.5</v>
      </c>
      <c r="K181">
        <f t="shared" si="23"/>
        <v>16.5</v>
      </c>
      <c r="L181">
        <f t="shared" si="23"/>
        <v>16.5</v>
      </c>
      <c r="M181">
        <f t="shared" si="23"/>
        <v>16.5</v>
      </c>
    </row>
    <row r="182" spans="1:13" x14ac:dyDescent="0.3">
      <c r="A182" t="s">
        <v>326</v>
      </c>
      <c r="D182" s="40">
        <f>D180-D181</f>
        <v>132</v>
      </c>
      <c r="E182" s="40">
        <f t="shared" ref="E182:M182" si="24">E180-E181</f>
        <v>132</v>
      </c>
      <c r="F182" s="40">
        <f t="shared" si="24"/>
        <v>115.5</v>
      </c>
      <c r="G182" s="40">
        <f t="shared" si="24"/>
        <v>99</v>
      </c>
      <c r="H182" s="40">
        <f t="shared" si="24"/>
        <v>82.5</v>
      </c>
      <c r="I182" s="40">
        <f t="shared" si="24"/>
        <v>66</v>
      </c>
      <c r="J182" s="40">
        <f t="shared" si="24"/>
        <v>49.5</v>
      </c>
      <c r="K182" s="40">
        <f t="shared" si="24"/>
        <v>33</v>
      </c>
      <c r="L182" s="40">
        <f t="shared" si="24"/>
        <v>16.5</v>
      </c>
      <c r="M182" s="40">
        <f t="shared" si="24"/>
        <v>0</v>
      </c>
    </row>
    <row r="183" spans="1:13" x14ac:dyDescent="0.3">
      <c r="A183" s="70" t="s">
        <v>327</v>
      </c>
      <c r="B183" s="70"/>
      <c r="D183">
        <f t="shared" ref="D183:M183" si="25">((D180+D182)/2)*($C105/100)</f>
        <v>17.16</v>
      </c>
      <c r="E183" s="40">
        <f t="shared" si="25"/>
        <v>17.16</v>
      </c>
      <c r="F183" s="40">
        <f t="shared" si="25"/>
        <v>16.087500000000002</v>
      </c>
      <c r="G183" s="40">
        <f t="shared" si="25"/>
        <v>13.942500000000001</v>
      </c>
      <c r="H183" s="40">
        <f t="shared" si="25"/>
        <v>11.797500000000001</v>
      </c>
      <c r="I183" s="40">
        <f t="shared" si="25"/>
        <v>9.6524999999999999</v>
      </c>
      <c r="J183" s="40">
        <f t="shared" si="25"/>
        <v>7.5075000000000003</v>
      </c>
      <c r="K183" s="40">
        <f t="shared" si="25"/>
        <v>5.3624999999999998</v>
      </c>
      <c r="L183" s="40">
        <f t="shared" si="25"/>
        <v>3.2175000000000002</v>
      </c>
      <c r="M183" s="40">
        <f t="shared" si="25"/>
        <v>1.0725</v>
      </c>
    </row>
    <row r="185" spans="1:13" x14ac:dyDescent="0.3">
      <c r="A185" s="23" t="s">
        <v>118</v>
      </c>
      <c r="B185" s="23"/>
    </row>
    <row r="186" spans="1:13" x14ac:dyDescent="0.3">
      <c r="A186" t="s">
        <v>119</v>
      </c>
      <c r="D186" s="40">
        <f>D151</f>
        <v>17.3</v>
      </c>
      <c r="E186" s="40">
        <f t="shared" ref="E186:M186" si="26">E151</f>
        <v>22.9</v>
      </c>
      <c r="F186" s="40">
        <f t="shared" si="26"/>
        <v>26.7</v>
      </c>
      <c r="G186" s="40">
        <f t="shared" si="26"/>
        <v>30.5</v>
      </c>
      <c r="H186" s="40">
        <f t="shared" si="26"/>
        <v>30.5</v>
      </c>
      <c r="I186" s="40">
        <f t="shared" si="26"/>
        <v>30.5</v>
      </c>
      <c r="J186" s="40">
        <f t="shared" si="26"/>
        <v>30.5</v>
      </c>
      <c r="K186" s="40">
        <f t="shared" si="26"/>
        <v>30.5</v>
      </c>
      <c r="L186" s="40">
        <f t="shared" si="26"/>
        <v>30.5</v>
      </c>
      <c r="M186" s="40">
        <f t="shared" si="26"/>
        <v>30.5</v>
      </c>
    </row>
    <row r="187" spans="1:13" x14ac:dyDescent="0.3">
      <c r="A187" t="s">
        <v>226</v>
      </c>
      <c r="D187" s="40">
        <f t="shared" ref="D187:M187" si="27">D186*$C106/100</f>
        <v>2.0760000000000001</v>
      </c>
      <c r="E187" s="40">
        <f t="shared" si="27"/>
        <v>2.7479999999999993</v>
      </c>
      <c r="F187" s="40">
        <f t="shared" si="27"/>
        <v>3.2039999999999997</v>
      </c>
      <c r="G187" s="40">
        <f t="shared" si="27"/>
        <v>3.66</v>
      </c>
      <c r="H187" s="40">
        <f t="shared" si="27"/>
        <v>3.66</v>
      </c>
      <c r="I187" s="40">
        <f t="shared" si="27"/>
        <v>3.66</v>
      </c>
      <c r="J187" s="40">
        <f t="shared" si="27"/>
        <v>3.66</v>
      </c>
      <c r="K187" s="40">
        <f t="shared" si="27"/>
        <v>3.66</v>
      </c>
      <c r="L187" s="40">
        <f t="shared" si="27"/>
        <v>3.66</v>
      </c>
      <c r="M187" s="40">
        <f t="shared" si="27"/>
        <v>3.66</v>
      </c>
    </row>
    <row r="189" spans="1:13" x14ac:dyDescent="0.3">
      <c r="A189" s="23" t="s">
        <v>328</v>
      </c>
      <c r="B189" s="23"/>
      <c r="D189" s="40">
        <f>D183+D187</f>
        <v>19.236000000000001</v>
      </c>
      <c r="E189" s="40">
        <f t="shared" ref="E189:M189" si="28">E183+E187</f>
        <v>19.908000000000001</v>
      </c>
      <c r="F189" s="40">
        <f t="shared" si="28"/>
        <v>19.291500000000003</v>
      </c>
      <c r="G189" s="40">
        <f t="shared" si="28"/>
        <v>17.602499999999999</v>
      </c>
      <c r="H189" s="40">
        <f t="shared" si="28"/>
        <v>15.457500000000001</v>
      </c>
      <c r="I189" s="40">
        <f t="shared" si="28"/>
        <v>13.3125</v>
      </c>
      <c r="J189" s="40">
        <f t="shared" si="28"/>
        <v>11.1675</v>
      </c>
      <c r="K189" s="40">
        <f t="shared" si="28"/>
        <v>9.0225000000000009</v>
      </c>
      <c r="L189" s="40">
        <f t="shared" si="28"/>
        <v>6.8775000000000004</v>
      </c>
      <c r="M189" s="40">
        <f t="shared" si="28"/>
        <v>4.7324999999999999</v>
      </c>
    </row>
    <row r="191" spans="1:13" x14ac:dyDescent="0.3">
      <c r="A191" s="124" t="s">
        <v>329</v>
      </c>
      <c r="B191" s="124"/>
    </row>
    <row r="193" spans="1:13" x14ac:dyDescent="0.3">
      <c r="A193" t="s">
        <v>330</v>
      </c>
    </row>
    <row r="195" spans="1:13" x14ac:dyDescent="0.3">
      <c r="A195" s="23" t="s">
        <v>38</v>
      </c>
      <c r="B195" s="23"/>
    </row>
    <row r="197" spans="1:13" x14ac:dyDescent="0.3">
      <c r="A197" t="s">
        <v>331</v>
      </c>
      <c r="D197" s="40">
        <f>C11</f>
        <v>10.9</v>
      </c>
      <c r="E197" s="40">
        <f>D199</f>
        <v>10.9</v>
      </c>
      <c r="F197" s="40">
        <f t="shared" ref="F197:M197" si="29">E199</f>
        <v>10.9</v>
      </c>
      <c r="G197" s="40">
        <f t="shared" si="29"/>
        <v>10.9</v>
      </c>
      <c r="H197" s="40">
        <f t="shared" si="29"/>
        <v>10.9</v>
      </c>
      <c r="I197" s="40">
        <f t="shared" si="29"/>
        <v>10.9</v>
      </c>
      <c r="J197" s="40">
        <f t="shared" si="29"/>
        <v>10.9</v>
      </c>
      <c r="K197" s="40">
        <f t="shared" si="29"/>
        <v>10.9</v>
      </c>
      <c r="L197" s="40">
        <f t="shared" si="29"/>
        <v>10.9</v>
      </c>
      <c r="M197" s="40">
        <f t="shared" si="29"/>
        <v>10.9</v>
      </c>
    </row>
    <row r="198" spans="1:13" x14ac:dyDescent="0.3">
      <c r="A198" t="s">
        <v>124</v>
      </c>
      <c r="D198">
        <f>D142</f>
        <v>0</v>
      </c>
      <c r="E198">
        <f t="shared" ref="E198:M198" si="30">E142</f>
        <v>0</v>
      </c>
      <c r="F198">
        <f t="shared" si="30"/>
        <v>0</v>
      </c>
      <c r="G198">
        <f t="shared" si="30"/>
        <v>0</v>
      </c>
      <c r="H198">
        <f t="shared" si="30"/>
        <v>0</v>
      </c>
      <c r="I198">
        <f t="shared" si="30"/>
        <v>0</v>
      </c>
      <c r="J198">
        <f t="shared" si="30"/>
        <v>0</v>
      </c>
      <c r="K198">
        <f t="shared" si="30"/>
        <v>0</v>
      </c>
      <c r="L198">
        <f t="shared" si="30"/>
        <v>0</v>
      </c>
      <c r="M198">
        <f t="shared" si="30"/>
        <v>0</v>
      </c>
    </row>
    <row r="199" spans="1:13" x14ac:dyDescent="0.3">
      <c r="A199" t="s">
        <v>125</v>
      </c>
      <c r="D199" s="40">
        <f>D197+D198</f>
        <v>10.9</v>
      </c>
      <c r="E199" s="40">
        <f t="shared" ref="E199:M199" si="31">E197+E198</f>
        <v>10.9</v>
      </c>
      <c r="F199" s="40">
        <f t="shared" si="31"/>
        <v>10.9</v>
      </c>
      <c r="G199" s="40">
        <f t="shared" si="31"/>
        <v>10.9</v>
      </c>
      <c r="H199" s="40">
        <f t="shared" si="31"/>
        <v>10.9</v>
      </c>
      <c r="I199" s="40">
        <f t="shared" si="31"/>
        <v>10.9</v>
      </c>
      <c r="J199" s="40">
        <f t="shared" si="31"/>
        <v>10.9</v>
      </c>
      <c r="K199" s="40">
        <f t="shared" si="31"/>
        <v>10.9</v>
      </c>
      <c r="L199" s="40">
        <f t="shared" si="31"/>
        <v>10.9</v>
      </c>
      <c r="M199" s="40">
        <f t="shared" si="31"/>
        <v>10.9</v>
      </c>
    </row>
    <row r="200" spans="1:13" x14ac:dyDescent="0.3">
      <c r="A200" t="s">
        <v>126</v>
      </c>
      <c r="D200">
        <f t="shared" ref="D200:M200" si="32">IF($C42&gt;1,(IF($C42&gt;2,$E90,$D90)),$C90)</f>
        <v>3.34</v>
      </c>
      <c r="E200">
        <f t="shared" si="32"/>
        <v>3.34</v>
      </c>
      <c r="F200">
        <f t="shared" si="32"/>
        <v>3.34</v>
      </c>
      <c r="G200">
        <f t="shared" si="32"/>
        <v>3.34</v>
      </c>
      <c r="H200">
        <f t="shared" si="32"/>
        <v>3.34</v>
      </c>
      <c r="I200">
        <f t="shared" si="32"/>
        <v>3.34</v>
      </c>
      <c r="J200">
        <f t="shared" si="32"/>
        <v>3.34</v>
      </c>
      <c r="K200">
        <f t="shared" si="32"/>
        <v>3.34</v>
      </c>
      <c r="L200">
        <f t="shared" si="32"/>
        <v>3.34</v>
      </c>
      <c r="M200">
        <f t="shared" si="32"/>
        <v>3.34</v>
      </c>
    </row>
    <row r="201" spans="1:13" x14ac:dyDescent="0.3">
      <c r="A201" s="125" t="s">
        <v>332</v>
      </c>
      <c r="B201" s="125"/>
      <c r="C201" s="40"/>
      <c r="D201" s="40">
        <f>D199*D200/100</f>
        <v>0.36405999999999999</v>
      </c>
      <c r="E201" s="40">
        <f>E199*E200/100</f>
        <v>0.36405999999999999</v>
      </c>
      <c r="F201" s="40">
        <f t="shared" ref="F201:M201" si="33">F199*F200/100</f>
        <v>0.36405999999999999</v>
      </c>
      <c r="G201" s="40">
        <f t="shared" si="33"/>
        <v>0.36405999999999999</v>
      </c>
      <c r="H201" s="40">
        <f t="shared" si="33"/>
        <v>0.36405999999999999</v>
      </c>
      <c r="I201" s="40">
        <f t="shared" si="33"/>
        <v>0.36405999999999999</v>
      </c>
      <c r="J201" s="40">
        <f t="shared" si="33"/>
        <v>0.36405999999999999</v>
      </c>
      <c r="K201" s="40">
        <f t="shared" si="33"/>
        <v>0.36405999999999999</v>
      </c>
      <c r="L201" s="40">
        <f t="shared" si="33"/>
        <v>0.36405999999999999</v>
      </c>
      <c r="M201" s="40">
        <f t="shared" si="33"/>
        <v>0.36405999999999999</v>
      </c>
    </row>
    <row r="203" spans="1:13" x14ac:dyDescent="0.3">
      <c r="A203" s="23" t="s">
        <v>232</v>
      </c>
      <c r="B203" s="23"/>
    </row>
    <row r="205" spans="1:13" x14ac:dyDescent="0.3">
      <c r="A205" t="s">
        <v>331</v>
      </c>
      <c r="D205" s="40">
        <f>C12</f>
        <v>154.80000000000001</v>
      </c>
      <c r="E205" s="40">
        <f>D207</f>
        <v>154.80000000000001</v>
      </c>
      <c r="F205" s="40">
        <f t="shared" ref="F205:M205" si="34">E207</f>
        <v>154.80000000000001</v>
      </c>
      <c r="G205" s="40">
        <f t="shared" si="34"/>
        <v>157.30000000000001</v>
      </c>
      <c r="H205" s="40">
        <f t="shared" si="34"/>
        <v>159.80000000000001</v>
      </c>
      <c r="I205" s="40">
        <f t="shared" si="34"/>
        <v>162.30000000000001</v>
      </c>
      <c r="J205" s="40">
        <f t="shared" si="34"/>
        <v>164.8</v>
      </c>
      <c r="K205" s="40">
        <f t="shared" si="34"/>
        <v>169.8</v>
      </c>
      <c r="L205" s="40">
        <f t="shared" si="34"/>
        <v>174.8</v>
      </c>
      <c r="M205" s="40">
        <f t="shared" si="34"/>
        <v>179.8</v>
      </c>
    </row>
    <row r="206" spans="1:13" x14ac:dyDescent="0.3">
      <c r="A206" t="s">
        <v>124</v>
      </c>
      <c r="D206">
        <f>D141</f>
        <v>0</v>
      </c>
      <c r="E206">
        <f t="shared" ref="E206:M206" si="35">E141</f>
        <v>0</v>
      </c>
      <c r="F206">
        <f t="shared" si="35"/>
        <v>2.5</v>
      </c>
      <c r="G206">
        <f t="shared" si="35"/>
        <v>2.5</v>
      </c>
      <c r="H206">
        <f t="shared" si="35"/>
        <v>2.5</v>
      </c>
      <c r="I206">
        <f t="shared" si="35"/>
        <v>2.5</v>
      </c>
      <c r="J206">
        <f t="shared" si="35"/>
        <v>5</v>
      </c>
      <c r="K206">
        <f t="shared" si="35"/>
        <v>5</v>
      </c>
      <c r="L206">
        <f t="shared" si="35"/>
        <v>5</v>
      </c>
      <c r="M206">
        <f t="shared" si="35"/>
        <v>5</v>
      </c>
    </row>
    <row r="207" spans="1:13" x14ac:dyDescent="0.3">
      <c r="A207" t="s">
        <v>125</v>
      </c>
      <c r="D207" s="40">
        <f>D205+D206</f>
        <v>154.80000000000001</v>
      </c>
      <c r="E207" s="40">
        <f t="shared" ref="E207:M207" si="36">E205+E206</f>
        <v>154.80000000000001</v>
      </c>
      <c r="F207" s="40">
        <f t="shared" si="36"/>
        <v>157.30000000000001</v>
      </c>
      <c r="G207" s="40">
        <f t="shared" si="36"/>
        <v>159.80000000000001</v>
      </c>
      <c r="H207" s="40">
        <f t="shared" si="36"/>
        <v>162.30000000000001</v>
      </c>
      <c r="I207" s="40">
        <f t="shared" si="36"/>
        <v>164.8</v>
      </c>
      <c r="J207" s="40">
        <f t="shared" si="36"/>
        <v>169.8</v>
      </c>
      <c r="K207" s="40">
        <f t="shared" si="36"/>
        <v>174.8</v>
      </c>
      <c r="L207" s="40">
        <f t="shared" si="36"/>
        <v>179.8</v>
      </c>
      <c r="M207" s="40">
        <f t="shared" si="36"/>
        <v>184.8</v>
      </c>
    </row>
    <row r="208" spans="1:13" x14ac:dyDescent="0.3">
      <c r="A208" t="s">
        <v>126</v>
      </c>
      <c r="D208">
        <f t="shared" ref="D208:M208" si="37">IF($C42&gt;1,(IF($C42&gt;2,$E91,$D91)),$C91)</f>
        <v>8.09</v>
      </c>
      <c r="E208">
        <f t="shared" si="37"/>
        <v>8.09</v>
      </c>
      <c r="F208">
        <f t="shared" si="37"/>
        <v>8.09</v>
      </c>
      <c r="G208">
        <f t="shared" si="37"/>
        <v>8.09</v>
      </c>
      <c r="H208">
        <f t="shared" si="37"/>
        <v>8.09</v>
      </c>
      <c r="I208">
        <f t="shared" si="37"/>
        <v>8.09</v>
      </c>
      <c r="J208">
        <f t="shared" si="37"/>
        <v>8.09</v>
      </c>
      <c r="K208">
        <f t="shared" si="37"/>
        <v>8.09</v>
      </c>
      <c r="L208">
        <f t="shared" si="37"/>
        <v>8.09</v>
      </c>
      <c r="M208">
        <f t="shared" si="37"/>
        <v>8.09</v>
      </c>
    </row>
    <row r="209" spans="1:13" x14ac:dyDescent="0.3">
      <c r="A209" s="125" t="s">
        <v>333</v>
      </c>
      <c r="B209" s="125"/>
      <c r="C209" s="40"/>
      <c r="D209" s="40">
        <f>(D207*D208)/100</f>
        <v>12.523320000000002</v>
      </c>
      <c r="E209" s="40">
        <f t="shared" ref="E209:M209" si="38">E207*$D91/100</f>
        <v>12.523320000000002</v>
      </c>
      <c r="F209" s="40">
        <f t="shared" si="38"/>
        <v>12.725569999999999</v>
      </c>
      <c r="G209" s="40">
        <f t="shared" si="38"/>
        <v>12.927820000000002</v>
      </c>
      <c r="H209" s="40">
        <f t="shared" si="38"/>
        <v>13.13007</v>
      </c>
      <c r="I209" s="40">
        <f t="shared" si="38"/>
        <v>13.332319999999999</v>
      </c>
      <c r="J209" s="40">
        <f t="shared" si="38"/>
        <v>13.73682</v>
      </c>
      <c r="K209" s="40">
        <f t="shared" si="38"/>
        <v>14.14132</v>
      </c>
      <c r="L209" s="40">
        <f t="shared" si="38"/>
        <v>14.545820000000001</v>
      </c>
      <c r="M209" s="40">
        <f t="shared" si="38"/>
        <v>14.950320000000001</v>
      </c>
    </row>
    <row r="211" spans="1:13" x14ac:dyDescent="0.3">
      <c r="A211" t="s">
        <v>334</v>
      </c>
      <c r="D211" s="40">
        <f>D201+D209</f>
        <v>12.887380000000002</v>
      </c>
      <c r="E211" s="40">
        <f t="shared" ref="E211:M211" si="39">E201+E209</f>
        <v>12.887380000000002</v>
      </c>
      <c r="F211" s="40">
        <f t="shared" si="39"/>
        <v>13.08963</v>
      </c>
      <c r="G211" s="40">
        <f t="shared" si="39"/>
        <v>13.291880000000003</v>
      </c>
      <c r="H211" s="40">
        <f t="shared" si="39"/>
        <v>13.49413</v>
      </c>
      <c r="I211" s="40">
        <f t="shared" si="39"/>
        <v>13.69638</v>
      </c>
      <c r="J211" s="40">
        <f t="shared" si="39"/>
        <v>14.10088</v>
      </c>
      <c r="K211" s="40">
        <f t="shared" si="39"/>
        <v>14.505380000000001</v>
      </c>
      <c r="L211" s="40">
        <f t="shared" si="39"/>
        <v>14.909880000000001</v>
      </c>
      <c r="M211" s="40">
        <f t="shared" si="39"/>
        <v>15.314380000000002</v>
      </c>
    </row>
    <row r="213" spans="1:13" x14ac:dyDescent="0.3">
      <c r="A213" s="23" t="s">
        <v>329</v>
      </c>
      <c r="B213" s="23"/>
    </row>
    <row r="215" spans="1:13" x14ac:dyDescent="0.3">
      <c r="A215" t="s">
        <v>335</v>
      </c>
    </row>
    <row r="217" spans="1:13" x14ac:dyDescent="0.3">
      <c r="A217" s="23" t="s">
        <v>38</v>
      </c>
      <c r="B217" s="23"/>
    </row>
    <row r="219" spans="1:13" x14ac:dyDescent="0.3">
      <c r="A219" t="s">
        <v>331</v>
      </c>
      <c r="D219" s="40">
        <f>C11</f>
        <v>10.9</v>
      </c>
      <c r="E219" s="40">
        <f>D224</f>
        <v>9.81</v>
      </c>
      <c r="F219" s="40">
        <f t="shared" ref="F219:M219" si="40">E224</f>
        <v>8.8290000000000006</v>
      </c>
      <c r="G219" s="40">
        <f t="shared" si="40"/>
        <v>7.9461000000000004</v>
      </c>
      <c r="H219" s="40">
        <f t="shared" si="40"/>
        <v>7.1514900000000008</v>
      </c>
      <c r="I219" s="40">
        <f t="shared" si="40"/>
        <v>6.4363410000000005</v>
      </c>
      <c r="J219" s="40">
        <f t="shared" si="40"/>
        <v>5.7927069000000007</v>
      </c>
      <c r="K219" s="40">
        <f t="shared" si="40"/>
        <v>5.2134362100000011</v>
      </c>
      <c r="L219" s="40">
        <f t="shared" si="40"/>
        <v>4.6920925890000014</v>
      </c>
      <c r="M219" s="40">
        <f t="shared" si="40"/>
        <v>4.2228833301000011</v>
      </c>
    </row>
    <row r="220" spans="1:13" x14ac:dyDescent="0.3">
      <c r="A220" t="s">
        <v>124</v>
      </c>
      <c r="D220">
        <f>D142</f>
        <v>0</v>
      </c>
      <c r="E220">
        <f t="shared" ref="E220:M220" si="41">E142</f>
        <v>0</v>
      </c>
      <c r="F220">
        <f t="shared" si="41"/>
        <v>0</v>
      </c>
      <c r="G220">
        <f t="shared" si="41"/>
        <v>0</v>
      </c>
      <c r="H220">
        <f t="shared" si="41"/>
        <v>0</v>
      </c>
      <c r="I220">
        <f t="shared" si="41"/>
        <v>0</v>
      </c>
      <c r="J220">
        <f t="shared" si="41"/>
        <v>0</v>
      </c>
      <c r="K220">
        <f t="shared" si="41"/>
        <v>0</v>
      </c>
      <c r="L220">
        <f t="shared" si="41"/>
        <v>0</v>
      </c>
      <c r="M220">
        <f t="shared" si="41"/>
        <v>0</v>
      </c>
    </row>
    <row r="221" spans="1:13" x14ac:dyDescent="0.3">
      <c r="A221" t="s">
        <v>125</v>
      </c>
      <c r="D221" s="40">
        <f>D219+D220</f>
        <v>10.9</v>
      </c>
      <c r="E221" s="40">
        <f t="shared" ref="E221:M221" si="42">E219+E220</f>
        <v>9.81</v>
      </c>
      <c r="F221" s="40">
        <f t="shared" si="42"/>
        <v>8.8290000000000006</v>
      </c>
      <c r="G221" s="40">
        <f t="shared" si="42"/>
        <v>7.9461000000000004</v>
      </c>
      <c r="H221" s="40">
        <f t="shared" si="42"/>
        <v>7.1514900000000008</v>
      </c>
      <c r="I221" s="40">
        <f t="shared" si="42"/>
        <v>6.4363410000000005</v>
      </c>
      <c r="J221" s="40">
        <f t="shared" si="42"/>
        <v>5.7927069000000007</v>
      </c>
      <c r="K221" s="40">
        <f t="shared" si="42"/>
        <v>5.2134362100000011</v>
      </c>
      <c r="L221" s="40">
        <f t="shared" si="42"/>
        <v>4.6920925890000014</v>
      </c>
      <c r="M221" s="40">
        <f t="shared" si="42"/>
        <v>4.2228833301000011</v>
      </c>
    </row>
    <row r="222" spans="1:13" x14ac:dyDescent="0.3">
      <c r="A222" t="s">
        <v>126</v>
      </c>
      <c r="D222" s="40">
        <f t="shared" ref="D222:M222" si="43">IF($C42&gt;1,(IF($C42&gt;2,$E96,$D96)),$C96)</f>
        <v>10</v>
      </c>
      <c r="E222" s="40">
        <f t="shared" si="43"/>
        <v>10</v>
      </c>
      <c r="F222" s="40">
        <f t="shared" si="43"/>
        <v>10</v>
      </c>
      <c r="G222" s="40">
        <f t="shared" si="43"/>
        <v>10</v>
      </c>
      <c r="H222" s="40">
        <f t="shared" si="43"/>
        <v>10</v>
      </c>
      <c r="I222" s="40">
        <f t="shared" si="43"/>
        <v>10</v>
      </c>
      <c r="J222" s="40">
        <f t="shared" si="43"/>
        <v>10</v>
      </c>
      <c r="K222" s="40">
        <f t="shared" si="43"/>
        <v>10</v>
      </c>
      <c r="L222" s="40">
        <f t="shared" si="43"/>
        <v>10</v>
      </c>
      <c r="M222" s="40">
        <f t="shared" si="43"/>
        <v>10</v>
      </c>
    </row>
    <row r="223" spans="1:13" x14ac:dyDescent="0.3">
      <c r="A223" s="55" t="s">
        <v>332</v>
      </c>
      <c r="B223" s="55"/>
      <c r="C223" s="40"/>
      <c r="D223">
        <f>D221*D222/100</f>
        <v>1.0900000000000001</v>
      </c>
      <c r="E223" s="40">
        <f t="shared" ref="E223:M223" si="44">E221*E222/100</f>
        <v>0.98100000000000009</v>
      </c>
      <c r="F223" s="40">
        <f t="shared" si="44"/>
        <v>0.88290000000000002</v>
      </c>
      <c r="G223" s="40">
        <f t="shared" si="44"/>
        <v>0.79461000000000004</v>
      </c>
      <c r="H223" s="40">
        <f t="shared" si="44"/>
        <v>0.71514900000000015</v>
      </c>
      <c r="I223" s="40">
        <f t="shared" si="44"/>
        <v>0.64363409999999999</v>
      </c>
      <c r="J223" s="40">
        <f t="shared" si="44"/>
        <v>0.57927068999999998</v>
      </c>
      <c r="K223" s="40">
        <f t="shared" si="44"/>
        <v>0.52134362100000009</v>
      </c>
      <c r="L223" s="40">
        <f t="shared" si="44"/>
        <v>0.46920925890000015</v>
      </c>
      <c r="M223" s="40">
        <f t="shared" si="44"/>
        <v>0.42228833301000007</v>
      </c>
    </row>
    <row r="224" spans="1:13" x14ac:dyDescent="0.3">
      <c r="A224" s="55" t="s">
        <v>336</v>
      </c>
      <c r="B224" s="55"/>
      <c r="D224" s="40">
        <f>D221-D223</f>
        <v>9.81</v>
      </c>
      <c r="E224" s="40">
        <f t="shared" ref="E224:M224" si="45">E221-E223</f>
        <v>8.8290000000000006</v>
      </c>
      <c r="F224" s="40">
        <f t="shared" si="45"/>
        <v>7.9461000000000004</v>
      </c>
      <c r="G224" s="40">
        <f t="shared" si="45"/>
        <v>7.1514900000000008</v>
      </c>
      <c r="H224" s="40">
        <f t="shared" si="45"/>
        <v>6.4363410000000005</v>
      </c>
      <c r="I224" s="40">
        <f t="shared" si="45"/>
        <v>5.7927069000000007</v>
      </c>
      <c r="J224" s="40">
        <f t="shared" si="45"/>
        <v>5.2134362100000011</v>
      </c>
      <c r="K224" s="40">
        <f t="shared" si="45"/>
        <v>4.6920925890000014</v>
      </c>
      <c r="L224" s="40">
        <f t="shared" si="45"/>
        <v>4.2228833301000011</v>
      </c>
      <c r="M224" s="40">
        <f t="shared" si="45"/>
        <v>3.800594997090001</v>
      </c>
    </row>
    <row r="226" spans="1:13" x14ac:dyDescent="0.3">
      <c r="A226" s="23" t="s">
        <v>232</v>
      </c>
      <c r="B226" s="23"/>
    </row>
    <row r="228" spans="1:13" x14ac:dyDescent="0.3">
      <c r="A228" t="s">
        <v>331</v>
      </c>
      <c r="D228" s="40">
        <f>C12</f>
        <v>154.80000000000001</v>
      </c>
      <c r="E228" s="40">
        <f>D233</f>
        <v>116.10000000000001</v>
      </c>
      <c r="F228" s="40">
        <f t="shared" ref="F228:M228" si="46">E233</f>
        <v>87.075000000000017</v>
      </c>
      <c r="G228" s="40">
        <f t="shared" si="46"/>
        <v>67.181250000000006</v>
      </c>
      <c r="H228" s="40">
        <f t="shared" si="46"/>
        <v>52.260937500000004</v>
      </c>
      <c r="I228" s="40">
        <f t="shared" si="46"/>
        <v>41.070703125000009</v>
      </c>
      <c r="J228" s="40">
        <f t="shared" si="46"/>
        <v>32.678027343750003</v>
      </c>
      <c r="K228" s="40">
        <f t="shared" si="46"/>
        <v>28.258520507812502</v>
      </c>
      <c r="L228" s="40">
        <f t="shared" si="46"/>
        <v>24.943890380859379</v>
      </c>
      <c r="M228" s="40">
        <f t="shared" si="46"/>
        <v>22.457917785644533</v>
      </c>
    </row>
    <row r="229" spans="1:13" x14ac:dyDescent="0.3">
      <c r="A229" t="s">
        <v>124</v>
      </c>
      <c r="D229">
        <f>D141</f>
        <v>0</v>
      </c>
      <c r="E229">
        <f t="shared" ref="E229:M229" si="47">E141</f>
        <v>0</v>
      </c>
      <c r="F229">
        <f t="shared" si="47"/>
        <v>2.5</v>
      </c>
      <c r="G229">
        <f t="shared" si="47"/>
        <v>2.5</v>
      </c>
      <c r="H229">
        <f t="shared" si="47"/>
        <v>2.5</v>
      </c>
      <c r="I229">
        <f t="shared" si="47"/>
        <v>2.5</v>
      </c>
      <c r="J229">
        <f t="shared" si="47"/>
        <v>5</v>
      </c>
      <c r="K229">
        <f t="shared" si="47"/>
        <v>5</v>
      </c>
      <c r="L229">
        <f t="shared" si="47"/>
        <v>5</v>
      </c>
      <c r="M229">
        <f t="shared" si="47"/>
        <v>5</v>
      </c>
    </row>
    <row r="230" spans="1:13" x14ac:dyDescent="0.3">
      <c r="A230" t="s">
        <v>125</v>
      </c>
      <c r="D230" s="40">
        <f t="shared" ref="D230:M230" si="48">D228+D229</f>
        <v>154.80000000000001</v>
      </c>
      <c r="E230" s="40">
        <f t="shared" si="48"/>
        <v>116.10000000000001</v>
      </c>
      <c r="F230" s="40">
        <f t="shared" si="48"/>
        <v>89.575000000000017</v>
      </c>
      <c r="G230" s="40">
        <f t="shared" si="48"/>
        <v>69.681250000000006</v>
      </c>
      <c r="H230" s="40">
        <f t="shared" si="48"/>
        <v>54.760937500000004</v>
      </c>
      <c r="I230" s="40">
        <f t="shared" si="48"/>
        <v>43.570703125000009</v>
      </c>
      <c r="J230" s="40">
        <f t="shared" si="48"/>
        <v>37.678027343750003</v>
      </c>
      <c r="K230" s="40">
        <f t="shared" si="48"/>
        <v>33.258520507812506</v>
      </c>
      <c r="L230" s="40">
        <f t="shared" si="48"/>
        <v>29.943890380859379</v>
      </c>
      <c r="M230" s="40">
        <f t="shared" si="48"/>
        <v>27.457917785644533</v>
      </c>
    </row>
    <row r="231" spans="1:13" x14ac:dyDescent="0.3">
      <c r="A231" t="s">
        <v>126</v>
      </c>
      <c r="D231" s="40">
        <f t="shared" ref="D231:M231" si="49">IF($C42&gt;1,(IF($C42&gt;2,$E97,$D97)),$C97)</f>
        <v>25</v>
      </c>
      <c r="E231" s="40">
        <f t="shared" si="49"/>
        <v>25</v>
      </c>
      <c r="F231" s="40">
        <f t="shared" si="49"/>
        <v>25</v>
      </c>
      <c r="G231" s="40">
        <f t="shared" si="49"/>
        <v>25</v>
      </c>
      <c r="H231" s="40">
        <f t="shared" si="49"/>
        <v>25</v>
      </c>
      <c r="I231" s="40">
        <f t="shared" si="49"/>
        <v>25</v>
      </c>
      <c r="J231" s="40">
        <f t="shared" si="49"/>
        <v>25</v>
      </c>
      <c r="K231" s="40">
        <f t="shared" si="49"/>
        <v>25</v>
      </c>
      <c r="L231" s="40">
        <f t="shared" si="49"/>
        <v>25</v>
      </c>
      <c r="M231" s="40">
        <f t="shared" si="49"/>
        <v>25</v>
      </c>
    </row>
    <row r="232" spans="1:13" x14ac:dyDescent="0.3">
      <c r="A232" s="55" t="s">
        <v>337</v>
      </c>
      <c r="B232" s="55"/>
      <c r="C232" s="40"/>
      <c r="D232">
        <f>D230*D231/100</f>
        <v>38.700000000000003</v>
      </c>
      <c r="E232" s="40">
        <f t="shared" ref="E232:M232" si="50">E230*E231/100</f>
        <v>29.024999999999999</v>
      </c>
      <c r="F232" s="40">
        <f t="shared" si="50"/>
        <v>22.393750000000004</v>
      </c>
      <c r="G232" s="40">
        <f t="shared" si="50"/>
        <v>17.420312500000001</v>
      </c>
      <c r="H232" s="40">
        <f t="shared" si="50"/>
        <v>13.690234374999999</v>
      </c>
      <c r="I232" s="40">
        <f t="shared" si="50"/>
        <v>10.892675781250002</v>
      </c>
      <c r="J232" s="40">
        <f t="shared" si="50"/>
        <v>9.4195068359375007</v>
      </c>
      <c r="K232" s="40">
        <f t="shared" si="50"/>
        <v>8.3146301269531264</v>
      </c>
      <c r="L232" s="40">
        <f t="shared" si="50"/>
        <v>7.4859725952148448</v>
      </c>
      <c r="M232" s="40">
        <f t="shared" si="50"/>
        <v>6.8644794464111332</v>
      </c>
    </row>
    <row r="233" spans="1:13" x14ac:dyDescent="0.3">
      <c r="A233" s="55" t="s">
        <v>336</v>
      </c>
      <c r="B233" s="55"/>
      <c r="D233" s="40">
        <f>D230-D232</f>
        <v>116.10000000000001</v>
      </c>
      <c r="E233" s="40">
        <f t="shared" ref="E233:M233" si="51">E230-E232</f>
        <v>87.075000000000017</v>
      </c>
      <c r="F233" s="40">
        <f t="shared" si="51"/>
        <v>67.181250000000006</v>
      </c>
      <c r="G233" s="40">
        <f t="shared" si="51"/>
        <v>52.260937500000004</v>
      </c>
      <c r="H233" s="40">
        <f t="shared" si="51"/>
        <v>41.070703125000009</v>
      </c>
      <c r="I233" s="40">
        <f t="shared" si="51"/>
        <v>32.678027343750003</v>
      </c>
      <c r="J233" s="40">
        <f t="shared" si="51"/>
        <v>28.258520507812502</v>
      </c>
      <c r="K233" s="40">
        <f t="shared" si="51"/>
        <v>24.943890380859379</v>
      </c>
      <c r="L233" s="40">
        <f t="shared" si="51"/>
        <v>22.457917785644533</v>
      </c>
      <c r="M233" s="40">
        <f t="shared" si="51"/>
        <v>20.593438339233401</v>
      </c>
    </row>
    <row r="235" spans="1:13" x14ac:dyDescent="0.3">
      <c r="A235" t="s">
        <v>338</v>
      </c>
      <c r="D235">
        <f>D223+D232</f>
        <v>39.790000000000006</v>
      </c>
      <c r="E235" s="40">
        <f t="shared" ref="E235:M235" si="52">E223+E232</f>
        <v>30.006</v>
      </c>
      <c r="F235" s="40">
        <f t="shared" si="52"/>
        <v>23.276650000000004</v>
      </c>
      <c r="G235" s="40">
        <f t="shared" si="52"/>
        <v>18.2149225</v>
      </c>
      <c r="H235" s="40">
        <f t="shared" si="52"/>
        <v>14.405383375</v>
      </c>
      <c r="I235" s="40">
        <f t="shared" si="52"/>
        <v>11.536309881250002</v>
      </c>
      <c r="J235" s="40">
        <f t="shared" si="52"/>
        <v>9.9987775259375002</v>
      </c>
      <c r="K235" s="40">
        <f t="shared" si="52"/>
        <v>8.8359737479531262</v>
      </c>
      <c r="L235" s="40">
        <f t="shared" si="52"/>
        <v>7.9551818541148451</v>
      </c>
      <c r="M235" s="40">
        <f t="shared" si="52"/>
        <v>7.2867677794211332</v>
      </c>
    </row>
    <row r="238" spans="1:13" x14ac:dyDescent="0.3">
      <c r="A238" s="123" t="s">
        <v>339</v>
      </c>
      <c r="B238" s="123"/>
    </row>
    <row r="240" spans="1:13" x14ac:dyDescent="0.3">
      <c r="A240" s="23" t="s">
        <v>340</v>
      </c>
      <c r="B240" s="23"/>
      <c r="D240" s="40">
        <f ca="1">D293</f>
        <v>18.670252000000023</v>
      </c>
      <c r="E240" s="40">
        <f t="shared" ref="E240:M240" ca="1" si="53">E293</f>
        <v>34.885003999999988</v>
      </c>
      <c r="F240" s="40">
        <f t="shared" ca="1" si="53"/>
        <v>47.303318000000004</v>
      </c>
      <c r="G240" s="40">
        <f t="shared" ca="1" si="53"/>
        <v>52.401605999999994</v>
      </c>
      <c r="H240" s="40">
        <f t="shared" ca="1" si="53"/>
        <v>62.300000750000031</v>
      </c>
      <c r="I240" s="40">
        <f t="shared" ca="1" si="53"/>
        <v>65.846948156249994</v>
      </c>
      <c r="J240" s="40">
        <f t="shared" ca="1" si="53"/>
        <v>59.756665317968739</v>
      </c>
      <c r="K240" s="40">
        <f t="shared" ca="1" si="53"/>
        <v>75.200571971816373</v>
      </c>
      <c r="L240" s="40">
        <f t="shared" ca="1" si="53"/>
        <v>77.6313991002026</v>
      </c>
      <c r="M240" s="40">
        <f t="shared" ca="1" si="53"/>
        <v>71.361678436267852</v>
      </c>
    </row>
    <row r="241" spans="1:13" x14ac:dyDescent="0.3">
      <c r="A241" s="23" t="s">
        <v>341</v>
      </c>
      <c r="B241" s="23"/>
      <c r="D241" s="40">
        <f>D279</f>
        <v>12.887380000000002</v>
      </c>
      <c r="E241" s="40">
        <f t="shared" ref="E241:M241" si="54">E279</f>
        <v>12.887380000000002</v>
      </c>
      <c r="F241" s="40">
        <f t="shared" si="54"/>
        <v>13.08963</v>
      </c>
      <c r="G241" s="40">
        <f t="shared" si="54"/>
        <v>13.291880000000003</v>
      </c>
      <c r="H241" s="40">
        <f t="shared" si="54"/>
        <v>13.49413</v>
      </c>
      <c r="I241" s="40">
        <f t="shared" si="54"/>
        <v>13.69638</v>
      </c>
      <c r="J241" s="40">
        <f t="shared" si="54"/>
        <v>14.10088</v>
      </c>
      <c r="K241" s="40">
        <f t="shared" si="54"/>
        <v>14.505380000000001</v>
      </c>
      <c r="L241" s="40">
        <f t="shared" si="54"/>
        <v>14.909880000000001</v>
      </c>
      <c r="M241" s="40">
        <f t="shared" si="54"/>
        <v>15.314380000000002</v>
      </c>
    </row>
    <row r="242" spans="1:13" x14ac:dyDescent="0.3">
      <c r="A242" s="23" t="s">
        <v>342</v>
      </c>
      <c r="B242" s="23"/>
      <c r="D242" s="40">
        <f>-1*D235</f>
        <v>-39.790000000000006</v>
      </c>
      <c r="E242" s="40">
        <f t="shared" ref="E242:M242" si="55">-1*E235</f>
        <v>-30.006</v>
      </c>
      <c r="F242" s="40">
        <f t="shared" si="55"/>
        <v>-23.276650000000004</v>
      </c>
      <c r="G242" s="40">
        <f t="shared" si="55"/>
        <v>-18.2149225</v>
      </c>
      <c r="H242" s="40">
        <f t="shared" si="55"/>
        <v>-14.405383375</v>
      </c>
      <c r="I242" s="40">
        <f t="shared" si="55"/>
        <v>-11.536309881250002</v>
      </c>
      <c r="J242" s="40">
        <f t="shared" si="55"/>
        <v>-9.9987775259375002</v>
      </c>
      <c r="K242" s="40">
        <f t="shared" si="55"/>
        <v>-8.8359737479531262</v>
      </c>
      <c r="L242" s="40">
        <f t="shared" si="55"/>
        <v>-7.9551818541148451</v>
      </c>
      <c r="M242" s="40">
        <f t="shared" si="55"/>
        <v>-7.2867677794211332</v>
      </c>
    </row>
    <row r="243" spans="1:13" x14ac:dyDescent="0.3">
      <c r="A243" s="23"/>
      <c r="B243" s="23"/>
      <c r="D243" s="40"/>
      <c r="E243" s="40"/>
      <c r="F243" s="40"/>
      <c r="G243" s="40"/>
      <c r="H243" s="40"/>
      <c r="I243" s="40"/>
      <c r="J243" s="40"/>
      <c r="K243" s="40"/>
      <c r="L243" s="40"/>
      <c r="M243" s="40"/>
    </row>
    <row r="244" spans="1:13" x14ac:dyDescent="0.3">
      <c r="A244" s="23" t="s">
        <v>160</v>
      </c>
      <c r="B244" s="23"/>
      <c r="D244" s="40">
        <f ca="1">SUM(D240:D242)</f>
        <v>-8.2323679999999797</v>
      </c>
      <c r="E244" s="40">
        <f t="shared" ref="E244:M244" ca="1" si="56">SUM(E240:E242)</f>
        <v>17.766383999999988</v>
      </c>
      <c r="F244" s="40">
        <f t="shared" ca="1" si="56"/>
        <v>37.116298</v>
      </c>
      <c r="G244" s="40">
        <f t="shared" ca="1" si="56"/>
        <v>47.478563499999993</v>
      </c>
      <c r="H244" s="40">
        <f t="shared" ca="1" si="56"/>
        <v>61.388747375000037</v>
      </c>
      <c r="I244" s="40">
        <f t="shared" ca="1" si="56"/>
        <v>68.007018274999993</v>
      </c>
      <c r="J244" s="40">
        <f t="shared" ca="1" si="56"/>
        <v>63.858767792031244</v>
      </c>
      <c r="K244" s="40">
        <f t="shared" ca="1" si="56"/>
        <v>80.869978223863257</v>
      </c>
      <c r="L244" s="40">
        <f t="shared" ca="1" si="56"/>
        <v>84.58609724608776</v>
      </c>
      <c r="M244" s="40">
        <f t="shared" ca="1" si="56"/>
        <v>79.389290656846725</v>
      </c>
    </row>
    <row r="245" spans="1:13" x14ac:dyDescent="0.3">
      <c r="A245" s="123" t="s">
        <v>161</v>
      </c>
      <c r="B245" s="123"/>
      <c r="D245" s="40">
        <f ca="1">IF(C245&lt;=0,(C245+D244),D244)</f>
        <v>-8.2323679999999797</v>
      </c>
      <c r="E245" s="40">
        <f t="shared" ref="E245:M245" ca="1" si="57">IF(D245&lt;=0,(D245+E244),E244)</f>
        <v>9.5340160000000083</v>
      </c>
      <c r="F245" s="40">
        <f t="shared" ca="1" si="57"/>
        <v>37.116298</v>
      </c>
      <c r="G245" s="40">
        <f t="shared" ca="1" si="57"/>
        <v>47.478563499999993</v>
      </c>
      <c r="H245" s="40">
        <f t="shared" ca="1" si="57"/>
        <v>61.388747375000037</v>
      </c>
      <c r="I245" s="40">
        <f t="shared" ca="1" si="57"/>
        <v>68.007018274999993</v>
      </c>
      <c r="J245" s="40">
        <f t="shared" ca="1" si="57"/>
        <v>63.858767792031244</v>
      </c>
      <c r="K245" s="40">
        <f t="shared" ca="1" si="57"/>
        <v>80.869978223863257</v>
      </c>
      <c r="L245" s="40">
        <f t="shared" ca="1" si="57"/>
        <v>84.58609724608776</v>
      </c>
      <c r="M245" s="40">
        <f t="shared" ca="1" si="57"/>
        <v>79.389290656846725</v>
      </c>
    </row>
    <row r="246" spans="1:13" x14ac:dyDescent="0.3">
      <c r="A246" s="23" t="s">
        <v>162</v>
      </c>
      <c r="B246" s="23"/>
      <c r="D246" s="40">
        <f t="shared" ref="D246:M246" ca="1" si="58">IF(D245&lt;0,0,D245*$C113/100)</f>
        <v>0</v>
      </c>
      <c r="E246" s="40">
        <f t="shared" ca="1" si="58"/>
        <v>2.3835040000000021</v>
      </c>
      <c r="F246" s="40">
        <f t="shared" ca="1" si="58"/>
        <v>9.2790745000000001</v>
      </c>
      <c r="G246" s="40">
        <f t="shared" ca="1" si="58"/>
        <v>11.869640874999998</v>
      </c>
      <c r="H246" s="40">
        <f t="shared" ca="1" si="58"/>
        <v>15.347186843750009</v>
      </c>
      <c r="I246" s="40">
        <f t="shared" ca="1" si="58"/>
        <v>17.001754568749998</v>
      </c>
      <c r="J246" s="40">
        <f t="shared" ca="1" si="58"/>
        <v>15.964691948007813</v>
      </c>
      <c r="K246" s="40">
        <f t="shared" ca="1" si="58"/>
        <v>20.217494555965814</v>
      </c>
      <c r="L246" s="40">
        <f t="shared" ca="1" si="58"/>
        <v>21.14652431152194</v>
      </c>
      <c r="M246" s="40">
        <f t="shared" ca="1" si="58"/>
        <v>19.847322664211681</v>
      </c>
    </row>
    <row r="247" spans="1:13" x14ac:dyDescent="0.3">
      <c r="A247" s="23" t="s">
        <v>163</v>
      </c>
      <c r="D247">
        <f ca="1">IF(D246&gt;0,0,D246)</f>
        <v>0</v>
      </c>
      <c r="E247">
        <f ca="1">IF(E246&gt;0,0,E246)</f>
        <v>0</v>
      </c>
      <c r="F247">
        <f ca="1">IF(F246&gt;0,0,F246)</f>
        <v>0</v>
      </c>
      <c r="G247">
        <f ca="1">IF(G246&gt;0,0,G246)</f>
        <v>0</v>
      </c>
      <c r="H247">
        <f ca="1">IF(H246&gt;0,0,H246)</f>
        <v>0</v>
      </c>
      <c r="I247" s="40">
        <f ca="1">I246</f>
        <v>17.001754568749998</v>
      </c>
      <c r="J247" s="40">
        <f ca="1">J246</f>
        <v>15.964691948007813</v>
      </c>
      <c r="K247" s="40">
        <f ca="1">K246</f>
        <v>20.217494555965814</v>
      </c>
      <c r="L247" s="40">
        <f ca="1">L246</f>
        <v>21.14652431152194</v>
      </c>
      <c r="M247" s="40">
        <f ca="1">M246</f>
        <v>19.847322664211681</v>
      </c>
    </row>
    <row r="248" spans="1:13" x14ac:dyDescent="0.3">
      <c r="A248" s="121" t="s">
        <v>343</v>
      </c>
      <c r="B248" s="23"/>
    </row>
    <row r="250" spans="1:13" x14ac:dyDescent="0.3">
      <c r="A250" s="23" t="s">
        <v>31</v>
      </c>
      <c r="B250" s="23"/>
    </row>
    <row r="253" spans="1:13" x14ac:dyDescent="0.3">
      <c r="A253" s="23" t="s">
        <v>344</v>
      </c>
      <c r="B253" s="23"/>
      <c r="D253" s="4">
        <f ca="1">D123</f>
        <v>0.42</v>
      </c>
      <c r="E253" s="4">
        <f t="shared" ref="E253:M253" ca="1" si="59">E123</f>
        <v>0.54</v>
      </c>
      <c r="F253" s="4">
        <f t="shared" ca="1" si="59"/>
        <v>0.63</v>
      </c>
      <c r="G253" s="4">
        <f t="shared" ca="1" si="59"/>
        <v>0.66</v>
      </c>
      <c r="H253" s="4">
        <f t="shared" ca="1" si="59"/>
        <v>0.72</v>
      </c>
      <c r="I253" s="4">
        <f t="shared" ca="1" si="59"/>
        <v>0.7</v>
      </c>
      <c r="J253" s="4">
        <f t="shared" ca="1" si="59"/>
        <v>0.65</v>
      </c>
      <c r="K253" s="4">
        <f t="shared" ca="1" si="59"/>
        <v>0.75</v>
      </c>
      <c r="L253" s="4">
        <f t="shared" ca="1" si="59"/>
        <v>0.76</v>
      </c>
      <c r="M253" s="4">
        <f t="shared" ca="1" si="59"/>
        <v>0.71</v>
      </c>
    </row>
    <row r="254" spans="1:13" x14ac:dyDescent="0.3">
      <c r="A254" s="23" t="s">
        <v>317</v>
      </c>
      <c r="B254" s="23"/>
      <c r="D254" s="15">
        <f ca="1">D157</f>
        <v>306600</v>
      </c>
      <c r="E254" s="15">
        <f t="shared" ref="E254:M255" ca="1" si="60">E157</f>
        <v>394200</v>
      </c>
      <c r="F254" s="15">
        <f t="shared" ca="1" si="60"/>
        <v>459900</v>
      </c>
      <c r="G254" s="15">
        <f t="shared" ca="1" si="60"/>
        <v>481800</v>
      </c>
      <c r="H254" s="15">
        <f t="shared" ca="1" si="60"/>
        <v>525600</v>
      </c>
      <c r="I254" s="15">
        <f t="shared" ca="1" si="60"/>
        <v>510999.99999999994</v>
      </c>
      <c r="J254" s="15">
        <f t="shared" ca="1" si="60"/>
        <v>474500</v>
      </c>
      <c r="K254" s="15">
        <f t="shared" ca="1" si="60"/>
        <v>547500</v>
      </c>
      <c r="L254" s="15">
        <f t="shared" ca="1" si="60"/>
        <v>554800</v>
      </c>
      <c r="M254" s="15">
        <f t="shared" ca="1" si="60"/>
        <v>518300</v>
      </c>
    </row>
    <row r="255" spans="1:13" x14ac:dyDescent="0.3">
      <c r="A255" t="s">
        <v>345</v>
      </c>
      <c r="D255" s="15">
        <f ca="1">D158</f>
        <v>147.78120000000001</v>
      </c>
      <c r="E255" s="15">
        <f t="shared" ca="1" si="60"/>
        <v>190.0044</v>
      </c>
      <c r="F255" s="15">
        <f t="shared" ca="1" si="60"/>
        <v>221.67179999999999</v>
      </c>
      <c r="G255" s="15">
        <f t="shared" ca="1" si="60"/>
        <v>232.2276</v>
      </c>
      <c r="H255" s="15">
        <f t="shared" ca="1" si="60"/>
        <v>253.33920000000001</v>
      </c>
      <c r="I255" s="15">
        <f t="shared" ca="1" si="60"/>
        <v>246.30199999999996</v>
      </c>
      <c r="J255" s="15">
        <f t="shared" ca="1" si="60"/>
        <v>228.709</v>
      </c>
      <c r="K255" s="15">
        <f t="shared" ca="1" si="60"/>
        <v>263.89499999999998</v>
      </c>
      <c r="L255" s="15">
        <f t="shared" ca="1" si="60"/>
        <v>267.41359999999997</v>
      </c>
      <c r="M255" s="15">
        <f t="shared" ca="1" si="60"/>
        <v>249.82060000000001</v>
      </c>
    </row>
    <row r="256" spans="1:13" x14ac:dyDescent="0.3">
      <c r="A256" t="s">
        <v>132</v>
      </c>
      <c r="D256" s="15">
        <f>D126</f>
        <v>0</v>
      </c>
      <c r="E256" s="15">
        <f t="shared" ref="E256:M256" si="61">E126</f>
        <v>0</v>
      </c>
      <c r="F256" s="15">
        <f t="shared" si="61"/>
        <v>0</v>
      </c>
      <c r="G256" s="15">
        <f t="shared" si="61"/>
        <v>0</v>
      </c>
      <c r="H256" s="15">
        <f t="shared" si="61"/>
        <v>0</v>
      </c>
      <c r="I256" s="15">
        <f t="shared" si="61"/>
        <v>0</v>
      </c>
      <c r="J256" s="15">
        <f t="shared" si="61"/>
        <v>0</v>
      </c>
      <c r="K256" s="15">
        <f t="shared" si="61"/>
        <v>0</v>
      </c>
      <c r="L256" s="15">
        <f t="shared" si="61"/>
        <v>0</v>
      </c>
      <c r="M256" s="15">
        <f t="shared" si="61"/>
        <v>0</v>
      </c>
    </row>
    <row r="257" spans="1:13" x14ac:dyDescent="0.3">
      <c r="A257" t="s">
        <v>346</v>
      </c>
      <c r="D257" s="15">
        <f ca="1">D255-D256</f>
        <v>147.78120000000001</v>
      </c>
      <c r="E257" s="15">
        <f t="shared" ref="E257:M257" ca="1" si="62">E255-E256</f>
        <v>190.0044</v>
      </c>
      <c r="F257" s="15">
        <f t="shared" ca="1" si="62"/>
        <v>221.67179999999999</v>
      </c>
      <c r="G257" s="15">
        <f t="shared" ca="1" si="62"/>
        <v>232.2276</v>
      </c>
      <c r="H257" s="15">
        <f t="shared" ca="1" si="62"/>
        <v>253.33920000000001</v>
      </c>
      <c r="I257" s="15">
        <f t="shared" ca="1" si="62"/>
        <v>246.30199999999996</v>
      </c>
      <c r="J257" s="15">
        <f t="shared" ca="1" si="62"/>
        <v>228.709</v>
      </c>
      <c r="K257" s="15">
        <f t="shared" ca="1" si="62"/>
        <v>263.89499999999998</v>
      </c>
      <c r="L257" s="15">
        <f t="shared" ca="1" si="62"/>
        <v>267.41359999999997</v>
      </c>
      <c r="M257" s="15">
        <f t="shared" ca="1" si="62"/>
        <v>249.82060000000001</v>
      </c>
    </row>
    <row r="258" spans="1:13" x14ac:dyDescent="0.3">
      <c r="A258" t="s">
        <v>134</v>
      </c>
      <c r="D258" s="15">
        <f>D124</f>
        <v>0</v>
      </c>
      <c r="E258" s="15">
        <f t="shared" ref="E258:M258" si="63">E124</f>
        <v>0</v>
      </c>
      <c r="F258" s="15">
        <f t="shared" si="63"/>
        <v>0</v>
      </c>
      <c r="G258" s="15">
        <f t="shared" si="63"/>
        <v>0</v>
      </c>
      <c r="H258" s="15">
        <f t="shared" si="63"/>
        <v>0</v>
      </c>
      <c r="I258" s="15">
        <f t="shared" si="63"/>
        <v>0</v>
      </c>
      <c r="J258" s="15">
        <f t="shared" si="63"/>
        <v>0</v>
      </c>
      <c r="K258" s="15">
        <f t="shared" si="63"/>
        <v>0</v>
      </c>
      <c r="L258" s="15">
        <f t="shared" si="63"/>
        <v>0</v>
      </c>
      <c r="M258" s="15">
        <f t="shared" si="63"/>
        <v>0</v>
      </c>
    </row>
    <row r="259" spans="1:13" x14ac:dyDescent="0.3">
      <c r="A259" s="23" t="s">
        <v>347</v>
      </c>
      <c r="B259" s="23"/>
      <c r="D259" s="15">
        <f ca="1">D257+D258</f>
        <v>147.78120000000001</v>
      </c>
      <c r="E259" s="15">
        <f t="shared" ref="E259:M259" ca="1" si="64">E257+E258</f>
        <v>190.0044</v>
      </c>
      <c r="F259" s="15">
        <f t="shared" ca="1" si="64"/>
        <v>221.67179999999999</v>
      </c>
      <c r="G259" s="15">
        <f t="shared" ca="1" si="64"/>
        <v>232.2276</v>
      </c>
      <c r="H259" s="15">
        <f t="shared" ca="1" si="64"/>
        <v>253.33920000000001</v>
      </c>
      <c r="I259" s="15">
        <f t="shared" ca="1" si="64"/>
        <v>246.30199999999996</v>
      </c>
      <c r="J259" s="15">
        <f t="shared" ca="1" si="64"/>
        <v>228.709</v>
      </c>
      <c r="K259" s="15">
        <f t="shared" ca="1" si="64"/>
        <v>263.89499999999998</v>
      </c>
      <c r="L259" s="15">
        <f t="shared" ca="1" si="64"/>
        <v>267.41359999999997</v>
      </c>
      <c r="M259" s="15">
        <f t="shared" ca="1" si="64"/>
        <v>249.82060000000001</v>
      </c>
    </row>
    <row r="260" spans="1:13" x14ac:dyDescent="0.3">
      <c r="A260" t="s">
        <v>136</v>
      </c>
      <c r="D260" s="15">
        <f>D125</f>
        <v>0</v>
      </c>
      <c r="E260" s="15">
        <f t="shared" ref="E260:M260" si="65">E125</f>
        <v>0</v>
      </c>
      <c r="F260" s="15">
        <f t="shared" si="65"/>
        <v>0</v>
      </c>
      <c r="G260" s="15">
        <f t="shared" si="65"/>
        <v>0</v>
      </c>
      <c r="H260" s="15">
        <f t="shared" si="65"/>
        <v>0</v>
      </c>
      <c r="I260" s="15">
        <f t="shared" si="65"/>
        <v>0</v>
      </c>
      <c r="J260" s="15">
        <f t="shared" si="65"/>
        <v>0</v>
      </c>
      <c r="K260" s="15">
        <f t="shared" si="65"/>
        <v>0</v>
      </c>
      <c r="L260" s="15">
        <f t="shared" si="65"/>
        <v>0</v>
      </c>
      <c r="M260" s="15">
        <f t="shared" si="65"/>
        <v>0</v>
      </c>
    </row>
    <row r="261" spans="1:13" x14ac:dyDescent="0.3">
      <c r="A261" s="23" t="s">
        <v>137</v>
      </c>
      <c r="B261" s="23"/>
      <c r="D261" s="126">
        <f ca="1">D259+D260</f>
        <v>147.78120000000001</v>
      </c>
      <c r="E261" s="126">
        <f t="shared" ref="E261:M261" ca="1" si="66">E259+E260</f>
        <v>190.0044</v>
      </c>
      <c r="F261" s="126">
        <f t="shared" ca="1" si="66"/>
        <v>221.67179999999999</v>
      </c>
      <c r="G261" s="126">
        <f t="shared" ca="1" si="66"/>
        <v>232.2276</v>
      </c>
      <c r="H261" s="126">
        <f t="shared" ca="1" si="66"/>
        <v>253.33920000000001</v>
      </c>
      <c r="I261" s="126">
        <f t="shared" ca="1" si="66"/>
        <v>246.30199999999996</v>
      </c>
      <c r="J261" s="126">
        <f t="shared" ca="1" si="66"/>
        <v>228.709</v>
      </c>
      <c r="K261" s="126">
        <f t="shared" ca="1" si="66"/>
        <v>263.89499999999998</v>
      </c>
      <c r="L261" s="126">
        <f t="shared" ca="1" si="66"/>
        <v>267.41359999999997</v>
      </c>
      <c r="M261" s="126">
        <f t="shared" ca="1" si="66"/>
        <v>249.82060000000001</v>
      </c>
    </row>
    <row r="262" spans="1:13" x14ac:dyDescent="0.3">
      <c r="A262" t="s">
        <v>139</v>
      </c>
      <c r="D262" s="15">
        <f ca="1">D159</f>
        <v>87.197199999999995</v>
      </c>
      <c r="E262" s="15">
        <f t="shared" ref="E262:M262" ca="1" si="67">E159</f>
        <v>99.596400000000003</v>
      </c>
      <c r="F262" s="15">
        <f t="shared" ca="1" si="67"/>
        <v>114.0958</v>
      </c>
      <c r="G262" s="15">
        <f t="shared" ca="1" si="67"/>
        <v>119.3956</v>
      </c>
      <c r="H262" s="15">
        <f t="shared" ca="1" si="67"/>
        <v>127.1952</v>
      </c>
      <c r="I262" s="15">
        <f t="shared" ca="1" si="67"/>
        <v>123.66199999999999</v>
      </c>
      <c r="J262" s="15">
        <f t="shared" ca="1" si="67"/>
        <v>114.82899999999999</v>
      </c>
      <c r="K262" s="15">
        <f t="shared" ca="1" si="67"/>
        <v>132.495</v>
      </c>
      <c r="L262" s="15">
        <f t="shared" ca="1" si="67"/>
        <v>134.26159999999999</v>
      </c>
      <c r="M262" s="15">
        <f t="shared" ca="1" si="67"/>
        <v>125.4286</v>
      </c>
    </row>
    <row r="263" spans="1:13" x14ac:dyDescent="0.3">
      <c r="A263" t="s">
        <v>65</v>
      </c>
      <c r="D263" s="15">
        <f t="shared" ref="D263:M264" si="68">D127</f>
        <v>0</v>
      </c>
      <c r="E263" s="15">
        <f t="shared" si="68"/>
        <v>0</v>
      </c>
      <c r="F263" s="15">
        <f t="shared" si="68"/>
        <v>0</v>
      </c>
      <c r="G263" s="15">
        <f t="shared" si="68"/>
        <v>0</v>
      </c>
      <c r="H263" s="15">
        <f t="shared" si="68"/>
        <v>0</v>
      </c>
      <c r="I263" s="15">
        <f t="shared" si="68"/>
        <v>0</v>
      </c>
      <c r="J263" s="15">
        <f t="shared" si="68"/>
        <v>0</v>
      </c>
      <c r="K263" s="15">
        <f t="shared" si="68"/>
        <v>0</v>
      </c>
      <c r="L263" s="15">
        <f t="shared" si="68"/>
        <v>0</v>
      </c>
      <c r="M263" s="15">
        <f t="shared" si="68"/>
        <v>0</v>
      </c>
    </row>
    <row r="264" spans="1:13" x14ac:dyDescent="0.3">
      <c r="A264" t="s">
        <v>66</v>
      </c>
      <c r="D264" s="15">
        <f>D128</f>
        <v>0</v>
      </c>
      <c r="E264" s="15">
        <f t="shared" si="68"/>
        <v>0</v>
      </c>
      <c r="F264" s="15">
        <f t="shared" si="68"/>
        <v>0</v>
      </c>
      <c r="G264" s="15">
        <f t="shared" si="68"/>
        <v>0</v>
      </c>
      <c r="H264" s="15">
        <f t="shared" si="68"/>
        <v>0</v>
      </c>
      <c r="I264" s="15">
        <f t="shared" si="68"/>
        <v>0</v>
      </c>
      <c r="J264" s="15">
        <f t="shared" si="68"/>
        <v>0</v>
      </c>
      <c r="K264" s="15">
        <f t="shared" si="68"/>
        <v>0</v>
      </c>
      <c r="L264" s="15">
        <f t="shared" si="68"/>
        <v>0</v>
      </c>
      <c r="M264" s="15">
        <f t="shared" si="68"/>
        <v>0</v>
      </c>
    </row>
    <row r="265" spans="1:13" x14ac:dyDescent="0.3">
      <c r="A265" t="s">
        <v>67</v>
      </c>
      <c r="D265" s="15">
        <f ca="1">D164</f>
        <v>0</v>
      </c>
      <c r="E265" s="15">
        <f t="shared" ref="E265:M265" ca="1" si="69">E164</f>
        <v>0</v>
      </c>
      <c r="F265" s="15">
        <f t="shared" ca="1" si="69"/>
        <v>0</v>
      </c>
      <c r="G265" s="15">
        <f t="shared" ca="1" si="69"/>
        <v>0</v>
      </c>
      <c r="H265" s="15">
        <f t="shared" ca="1" si="69"/>
        <v>0</v>
      </c>
      <c r="I265" s="15">
        <f t="shared" ca="1" si="69"/>
        <v>0</v>
      </c>
      <c r="J265" s="15">
        <f t="shared" ca="1" si="69"/>
        <v>0</v>
      </c>
      <c r="K265" s="15">
        <f t="shared" ca="1" si="69"/>
        <v>0</v>
      </c>
      <c r="L265" s="15">
        <f t="shared" ca="1" si="69"/>
        <v>0</v>
      </c>
      <c r="M265" s="15">
        <f t="shared" ca="1" si="69"/>
        <v>0</v>
      </c>
    </row>
    <row r="266" spans="1:13" x14ac:dyDescent="0.3">
      <c r="A266" t="s">
        <v>140</v>
      </c>
      <c r="D266" s="15">
        <f ca="1">D163</f>
        <v>1.5329999999999999</v>
      </c>
      <c r="E266" s="15">
        <f t="shared" ref="E266:M266" ca="1" si="70">E163</f>
        <v>1.9710000000000001</v>
      </c>
      <c r="F266" s="15">
        <f t="shared" ca="1" si="70"/>
        <v>2.2995000000000001</v>
      </c>
      <c r="G266" s="15">
        <f t="shared" ca="1" si="70"/>
        <v>2.4089999999999998</v>
      </c>
      <c r="H266" s="15">
        <f t="shared" ca="1" si="70"/>
        <v>2.6280000000000001</v>
      </c>
      <c r="I266" s="15">
        <f t="shared" ca="1" si="70"/>
        <v>2.5549999999999997</v>
      </c>
      <c r="J266" s="15">
        <f t="shared" ca="1" si="70"/>
        <v>2.3725000000000001</v>
      </c>
      <c r="K266" s="15">
        <f t="shared" ca="1" si="70"/>
        <v>2.7374999999999998</v>
      </c>
      <c r="L266" s="15">
        <f t="shared" ca="1" si="70"/>
        <v>2.774</v>
      </c>
      <c r="M266" s="15">
        <f t="shared" ca="1" si="70"/>
        <v>2.5914999999999999</v>
      </c>
    </row>
    <row r="267" spans="1:13" x14ac:dyDescent="0.3">
      <c r="A267" t="s">
        <v>141</v>
      </c>
      <c r="D267" s="15">
        <f ca="1">D160</f>
        <v>1.2263999999999999</v>
      </c>
      <c r="E267" s="15">
        <f t="shared" ref="E267:M267" ca="1" si="71">E160</f>
        <v>1.5768</v>
      </c>
      <c r="F267" s="15">
        <f t="shared" ca="1" si="71"/>
        <v>1.8395999999999999</v>
      </c>
      <c r="G267" s="15">
        <f t="shared" ca="1" si="71"/>
        <v>1.9272</v>
      </c>
      <c r="H267" s="15">
        <f t="shared" ca="1" si="71"/>
        <v>2.1023999999999998</v>
      </c>
      <c r="I267" s="15">
        <f t="shared" ca="1" si="71"/>
        <v>2.0439999999999996</v>
      </c>
      <c r="J267" s="15">
        <f t="shared" ca="1" si="71"/>
        <v>1.8979999999999999</v>
      </c>
      <c r="K267" s="15">
        <f t="shared" ca="1" si="71"/>
        <v>2.19</v>
      </c>
      <c r="L267" s="15">
        <f t="shared" ca="1" si="71"/>
        <v>2.2191999999999998</v>
      </c>
      <c r="M267" s="15">
        <f t="shared" ca="1" si="71"/>
        <v>2.0731999999999999</v>
      </c>
    </row>
    <row r="268" spans="1:13" x14ac:dyDescent="0.3">
      <c r="A268" t="s">
        <v>2</v>
      </c>
      <c r="D268" s="15">
        <f>D130</f>
        <v>0</v>
      </c>
      <c r="E268" s="15">
        <f t="shared" ref="E268:M268" si="72">E130</f>
        <v>0</v>
      </c>
      <c r="F268" s="15">
        <f t="shared" si="72"/>
        <v>0</v>
      </c>
      <c r="G268" s="15">
        <f t="shared" si="72"/>
        <v>0</v>
      </c>
      <c r="H268" s="15">
        <f t="shared" si="72"/>
        <v>0</v>
      </c>
      <c r="I268" s="15">
        <f t="shared" si="72"/>
        <v>0</v>
      </c>
      <c r="J268" s="15">
        <f t="shared" si="72"/>
        <v>0</v>
      </c>
      <c r="K268" s="15">
        <f t="shared" si="72"/>
        <v>0</v>
      </c>
      <c r="L268" s="15">
        <f t="shared" si="72"/>
        <v>0</v>
      </c>
      <c r="M268" s="15">
        <f t="shared" si="72"/>
        <v>0</v>
      </c>
    </row>
    <row r="269" spans="1:13" x14ac:dyDescent="0.3">
      <c r="A269" t="s">
        <v>142</v>
      </c>
      <c r="D269" s="15">
        <f>D161</f>
        <v>3.2</v>
      </c>
      <c r="E269" s="15">
        <f t="shared" ref="E269:M269" si="73">E161</f>
        <v>3.4400000000000004</v>
      </c>
      <c r="F269" s="15">
        <f t="shared" si="73"/>
        <v>3.6980000000000004</v>
      </c>
      <c r="G269" s="15">
        <f t="shared" si="73"/>
        <v>3.9753500000000006</v>
      </c>
      <c r="H269" s="15">
        <f t="shared" si="73"/>
        <v>4.2735012500000007</v>
      </c>
      <c r="I269" s="15">
        <f t="shared" si="73"/>
        <v>4.5940138437500009</v>
      </c>
      <c r="J269" s="15">
        <f t="shared" si="73"/>
        <v>4.9385648820312511</v>
      </c>
      <c r="K269" s="15">
        <f t="shared" si="73"/>
        <v>5.3089572481835949</v>
      </c>
      <c r="L269" s="15">
        <f t="shared" si="73"/>
        <v>5.7071290417973648</v>
      </c>
      <c r="M269" s="15">
        <f t="shared" si="73"/>
        <v>6.1351637199321676</v>
      </c>
    </row>
    <row r="270" spans="1:13" x14ac:dyDescent="0.3">
      <c r="A270" t="s">
        <v>112</v>
      </c>
      <c r="D270" s="15">
        <f ca="1">D165</f>
        <v>0</v>
      </c>
      <c r="E270" s="15">
        <f t="shared" ref="E270:M270" ca="1" si="74">E165</f>
        <v>0</v>
      </c>
      <c r="F270" s="15">
        <f t="shared" ca="1" si="74"/>
        <v>0</v>
      </c>
      <c r="G270" s="15">
        <f t="shared" ca="1" si="74"/>
        <v>0</v>
      </c>
      <c r="H270" s="15">
        <f t="shared" ca="1" si="74"/>
        <v>0</v>
      </c>
      <c r="I270" s="15">
        <f t="shared" ca="1" si="74"/>
        <v>0</v>
      </c>
      <c r="J270" s="15">
        <f t="shared" ca="1" si="74"/>
        <v>0</v>
      </c>
      <c r="K270" s="15">
        <f t="shared" ca="1" si="74"/>
        <v>0</v>
      </c>
      <c r="L270" s="15">
        <f t="shared" ca="1" si="74"/>
        <v>0</v>
      </c>
      <c r="M270" s="15">
        <f t="shared" ca="1" si="74"/>
        <v>0</v>
      </c>
    </row>
    <row r="271" spans="1:13" x14ac:dyDescent="0.3">
      <c r="A271" t="s">
        <v>143</v>
      </c>
      <c r="D271" s="15">
        <f ca="1">D162</f>
        <v>8.7197200000000006</v>
      </c>
      <c r="E271" s="15">
        <f t="shared" ref="E271:M271" ca="1" si="75">E162</f>
        <v>9.9596400000000003</v>
      </c>
      <c r="F271" s="15">
        <f t="shared" ca="1" si="75"/>
        <v>11.40958</v>
      </c>
      <c r="G271" s="15">
        <f t="shared" ca="1" si="75"/>
        <v>11.93956</v>
      </c>
      <c r="H271" s="15">
        <f t="shared" ca="1" si="75"/>
        <v>12.719520000000001</v>
      </c>
      <c r="I271" s="15">
        <f t="shared" ca="1" si="75"/>
        <v>12.366199999999999</v>
      </c>
      <c r="J271" s="15">
        <f t="shared" ca="1" si="75"/>
        <v>11.482900000000001</v>
      </c>
      <c r="K271" s="15">
        <f t="shared" ca="1" si="75"/>
        <v>13.249500000000001</v>
      </c>
      <c r="L271" s="15">
        <f t="shared" ca="1" si="75"/>
        <v>13.426159999999999</v>
      </c>
      <c r="M271" s="15">
        <f t="shared" ca="1" si="75"/>
        <v>12.542860000000001</v>
      </c>
    </row>
    <row r="272" spans="1:13" ht="86.4" x14ac:dyDescent="0.3">
      <c r="A272" s="68" t="s">
        <v>144</v>
      </c>
      <c r="B272" s="68"/>
      <c r="D272" s="15">
        <f>C146-D146</f>
        <v>-13</v>
      </c>
      <c r="E272" s="15">
        <f t="shared" ref="E272:M272" si="76">D146-E146</f>
        <v>-4.1999999999999993</v>
      </c>
      <c r="F272" s="15">
        <f t="shared" si="76"/>
        <v>-2.8000000000000007</v>
      </c>
      <c r="G272" s="15">
        <f t="shared" si="76"/>
        <v>-2.8000000000000007</v>
      </c>
      <c r="H272" s="15">
        <f t="shared" si="76"/>
        <v>0</v>
      </c>
      <c r="I272" s="15">
        <f t="shared" si="76"/>
        <v>0</v>
      </c>
      <c r="J272" s="15">
        <f t="shared" si="76"/>
        <v>0</v>
      </c>
      <c r="K272" s="15">
        <f t="shared" si="76"/>
        <v>0</v>
      </c>
      <c r="L272" s="15">
        <f t="shared" si="76"/>
        <v>0</v>
      </c>
      <c r="M272" s="15">
        <f t="shared" si="76"/>
        <v>0</v>
      </c>
    </row>
    <row r="273" spans="1:13" x14ac:dyDescent="0.3">
      <c r="A273" s="23" t="s">
        <v>145</v>
      </c>
      <c r="B273" s="23"/>
      <c r="D273" s="15">
        <f ca="1">SUM(D262:D272)</f>
        <v>88.876319999999993</v>
      </c>
      <c r="E273" s="15">
        <f t="shared" ref="E273:M273" ca="1" si="77">SUM(E262:E272)</f>
        <v>112.34384000000001</v>
      </c>
      <c r="F273" s="15">
        <f t="shared" ca="1" si="77"/>
        <v>130.54247999999998</v>
      </c>
      <c r="G273" s="15">
        <f t="shared" ca="1" si="77"/>
        <v>136.84671</v>
      </c>
      <c r="H273" s="15">
        <f t="shared" ca="1" si="77"/>
        <v>148.91862124999997</v>
      </c>
      <c r="I273" s="15">
        <f t="shared" ca="1" si="77"/>
        <v>145.22121384374998</v>
      </c>
      <c r="J273" s="15">
        <f t="shared" ca="1" si="77"/>
        <v>135.52096488203125</v>
      </c>
      <c r="K273" s="15">
        <f t="shared" ca="1" si="77"/>
        <v>155.98095724818361</v>
      </c>
      <c r="L273" s="15">
        <f t="shared" ca="1" si="77"/>
        <v>158.38808904179737</v>
      </c>
      <c r="M273" s="15">
        <f t="shared" ca="1" si="77"/>
        <v>148.77132371993216</v>
      </c>
    </row>
    <row r="274" spans="1:13" x14ac:dyDescent="0.3">
      <c r="A274" s="23" t="s">
        <v>348</v>
      </c>
      <c r="B274" s="23"/>
      <c r="D274" s="15">
        <f ca="1">D261-D273</f>
        <v>58.90488000000002</v>
      </c>
      <c r="E274" s="15">
        <f t="shared" ref="E274:M274" ca="1" si="78">E261-E273</f>
        <v>77.66055999999999</v>
      </c>
      <c r="F274" s="15">
        <f t="shared" ca="1" si="78"/>
        <v>91.129320000000007</v>
      </c>
      <c r="G274" s="15">
        <f t="shared" ca="1" si="78"/>
        <v>95.380889999999994</v>
      </c>
      <c r="H274" s="15">
        <f t="shared" ca="1" si="78"/>
        <v>104.42057875000003</v>
      </c>
      <c r="I274" s="15">
        <f t="shared" ca="1" si="78"/>
        <v>101.08078615624999</v>
      </c>
      <c r="J274" s="15">
        <f t="shared" ca="1" si="78"/>
        <v>93.188035117968752</v>
      </c>
      <c r="K274" s="15">
        <f t="shared" ca="1" si="78"/>
        <v>107.91404275181637</v>
      </c>
      <c r="L274" s="15">
        <f t="shared" ca="1" si="78"/>
        <v>109.0255109582026</v>
      </c>
      <c r="M274" s="15">
        <f t="shared" ca="1" si="78"/>
        <v>101.04927628006786</v>
      </c>
    </row>
    <row r="275" spans="1:13" x14ac:dyDescent="0.3">
      <c r="A275" t="s">
        <v>114</v>
      </c>
      <c r="D275" s="15">
        <f>D168</f>
        <v>1.8</v>
      </c>
      <c r="E275" s="15">
        <f t="shared" ref="E275:M275" si="79">E168</f>
        <v>1.9800000000000002</v>
      </c>
      <c r="F275" s="15">
        <f t="shared" si="79"/>
        <v>2.1780000000000004</v>
      </c>
      <c r="G275" s="15">
        <f t="shared" si="79"/>
        <v>2.3958000000000008</v>
      </c>
      <c r="H275" s="15">
        <f t="shared" si="79"/>
        <v>2.6353800000000009</v>
      </c>
      <c r="I275" s="15">
        <f t="shared" si="79"/>
        <v>2.8989180000000014</v>
      </c>
      <c r="J275" s="15">
        <f t="shared" si="79"/>
        <v>3.1888098000000018</v>
      </c>
      <c r="K275" s="15">
        <f t="shared" si="79"/>
        <v>3.5076907800000021</v>
      </c>
      <c r="L275" s="15">
        <f t="shared" si="79"/>
        <v>3.8584598580000025</v>
      </c>
      <c r="M275" s="15">
        <f t="shared" si="79"/>
        <v>4.244305843800003</v>
      </c>
    </row>
    <row r="276" spans="1:13" x14ac:dyDescent="0.3">
      <c r="A276" t="s">
        <v>321</v>
      </c>
      <c r="D276" s="15">
        <f ca="1">D166</f>
        <v>2.9556240000000003</v>
      </c>
      <c r="E276" s="15">
        <f t="shared" ref="E276:M277" ca="1" si="80">E166</f>
        <v>3.8000880000000001</v>
      </c>
      <c r="F276" s="15">
        <f t="shared" ca="1" si="80"/>
        <v>4.4334359999999995</v>
      </c>
      <c r="G276" s="15">
        <f t="shared" ca="1" si="80"/>
        <v>4.644552</v>
      </c>
      <c r="H276" s="15">
        <f t="shared" ca="1" si="80"/>
        <v>5.0667840000000002</v>
      </c>
      <c r="I276" s="15">
        <f t="shared" ca="1" si="80"/>
        <v>4.9260399999999995</v>
      </c>
      <c r="J276" s="15">
        <f t="shared" ca="1" si="80"/>
        <v>4.5741800000000001</v>
      </c>
      <c r="K276" s="15">
        <f t="shared" ca="1" si="80"/>
        <v>5.2778999999999998</v>
      </c>
      <c r="L276" s="15">
        <f t="shared" ca="1" si="80"/>
        <v>5.3482719999999997</v>
      </c>
      <c r="M276" s="15">
        <f t="shared" ca="1" si="80"/>
        <v>4.9964120000000003</v>
      </c>
    </row>
    <row r="277" spans="1:13" x14ac:dyDescent="0.3">
      <c r="A277" t="s">
        <v>113</v>
      </c>
      <c r="D277" s="15">
        <f ca="1">D167</f>
        <v>2.9556240000000003</v>
      </c>
      <c r="E277" s="15">
        <f t="shared" ca="1" si="80"/>
        <v>3.8000880000000001</v>
      </c>
      <c r="F277" s="15">
        <f t="shared" ca="1" si="80"/>
        <v>4.4334359999999995</v>
      </c>
      <c r="G277" s="15">
        <f t="shared" ca="1" si="80"/>
        <v>4.644552</v>
      </c>
      <c r="H277" s="15">
        <f t="shared" ca="1" si="80"/>
        <v>5.0667840000000002</v>
      </c>
      <c r="I277" s="15">
        <f t="shared" si="80"/>
        <v>0</v>
      </c>
      <c r="J277" s="15">
        <f t="shared" si="80"/>
        <v>0</v>
      </c>
      <c r="K277" s="15">
        <f t="shared" si="80"/>
        <v>0</v>
      </c>
      <c r="L277" s="15">
        <f t="shared" si="80"/>
        <v>0</v>
      </c>
      <c r="M277" s="15">
        <f t="shared" si="80"/>
        <v>0</v>
      </c>
    </row>
    <row r="278" spans="1:13" x14ac:dyDescent="0.3">
      <c r="A278" t="s">
        <v>146</v>
      </c>
      <c r="D278" s="15">
        <f>D131</f>
        <v>0</v>
      </c>
      <c r="E278" s="15">
        <f t="shared" ref="E278:M278" si="81">E131</f>
        <v>0</v>
      </c>
      <c r="F278" s="15">
        <f t="shared" si="81"/>
        <v>0</v>
      </c>
      <c r="G278" s="15">
        <f t="shared" si="81"/>
        <v>0</v>
      </c>
      <c r="H278" s="15">
        <f t="shared" si="81"/>
        <v>0</v>
      </c>
      <c r="I278" s="15">
        <f t="shared" si="81"/>
        <v>0</v>
      </c>
      <c r="J278" s="15">
        <f t="shared" si="81"/>
        <v>0</v>
      </c>
      <c r="K278" s="15">
        <f t="shared" si="81"/>
        <v>0</v>
      </c>
      <c r="L278" s="15">
        <f t="shared" si="81"/>
        <v>0</v>
      </c>
      <c r="M278" s="15">
        <f t="shared" si="81"/>
        <v>0</v>
      </c>
    </row>
    <row r="279" spans="1:13" x14ac:dyDescent="0.3">
      <c r="A279" s="70" t="s">
        <v>20</v>
      </c>
      <c r="B279" s="70"/>
      <c r="D279" s="15">
        <f>D211</f>
        <v>12.887380000000002</v>
      </c>
      <c r="E279" s="15">
        <f t="shared" ref="E279:M279" si="82">E211</f>
        <v>12.887380000000002</v>
      </c>
      <c r="F279" s="15">
        <f t="shared" si="82"/>
        <v>13.08963</v>
      </c>
      <c r="G279" s="15">
        <f t="shared" si="82"/>
        <v>13.291880000000003</v>
      </c>
      <c r="H279" s="15">
        <f t="shared" si="82"/>
        <v>13.49413</v>
      </c>
      <c r="I279" s="15">
        <f t="shared" si="82"/>
        <v>13.69638</v>
      </c>
      <c r="J279" s="15">
        <f t="shared" si="82"/>
        <v>14.10088</v>
      </c>
      <c r="K279" s="15">
        <f t="shared" si="82"/>
        <v>14.505380000000001</v>
      </c>
      <c r="L279" s="15">
        <f t="shared" si="82"/>
        <v>14.909880000000001</v>
      </c>
      <c r="M279" s="15">
        <f t="shared" si="82"/>
        <v>15.314380000000002</v>
      </c>
    </row>
    <row r="280" spans="1:13" x14ac:dyDescent="0.3">
      <c r="A280" s="70" t="s">
        <v>147</v>
      </c>
      <c r="B280" s="70"/>
      <c r="D280" s="15">
        <f>D172</f>
        <v>0.4</v>
      </c>
      <c r="E280" s="15">
        <f t="shared" ref="E280:M280" si="83">E172</f>
        <v>0.4</v>
      </c>
      <c r="F280" s="15">
        <f t="shared" si="83"/>
        <v>0.4</v>
      </c>
      <c r="G280" s="15">
        <f t="shared" si="83"/>
        <v>0.4</v>
      </c>
      <c r="H280" s="15">
        <f t="shared" si="83"/>
        <v>0.4</v>
      </c>
      <c r="I280" s="15">
        <f t="shared" si="83"/>
        <v>0.4</v>
      </c>
      <c r="J280" s="15">
        <f t="shared" si="83"/>
        <v>0.4</v>
      </c>
      <c r="K280" s="15">
        <f t="shared" si="83"/>
        <v>0.4</v>
      </c>
      <c r="L280" s="15">
        <f t="shared" si="83"/>
        <v>0.4</v>
      </c>
      <c r="M280" s="15">
        <f t="shared" si="83"/>
        <v>0.4</v>
      </c>
    </row>
    <row r="281" spans="1:13" x14ac:dyDescent="0.3">
      <c r="A281" s="70" t="s">
        <v>70</v>
      </c>
      <c r="B281" s="70"/>
      <c r="D281" s="15">
        <f>D132</f>
        <v>0</v>
      </c>
      <c r="E281" s="15">
        <f t="shared" ref="E281:M281" si="84">E132</f>
        <v>0</v>
      </c>
      <c r="F281" s="15">
        <f t="shared" si="84"/>
        <v>0</v>
      </c>
      <c r="G281" s="15">
        <f t="shared" si="84"/>
        <v>0</v>
      </c>
      <c r="H281" s="15">
        <f t="shared" si="84"/>
        <v>0</v>
      </c>
      <c r="I281" s="15">
        <f t="shared" si="84"/>
        <v>0</v>
      </c>
      <c r="J281" s="15">
        <f t="shared" si="84"/>
        <v>0</v>
      </c>
      <c r="K281" s="15">
        <f t="shared" si="84"/>
        <v>0</v>
      </c>
      <c r="L281" s="15">
        <f t="shared" si="84"/>
        <v>0</v>
      </c>
      <c r="M281" s="15">
        <f t="shared" si="84"/>
        <v>0</v>
      </c>
    </row>
    <row r="282" spans="1:13" x14ac:dyDescent="0.3">
      <c r="A282" s="70"/>
      <c r="B282" s="70"/>
    </row>
    <row r="283" spans="1:13" x14ac:dyDescent="0.3">
      <c r="A283" s="68"/>
      <c r="B283" s="68"/>
    </row>
    <row r="284" spans="1:13" ht="57.6" x14ac:dyDescent="0.3">
      <c r="A284" s="68" t="s">
        <v>148</v>
      </c>
      <c r="B284" s="68"/>
      <c r="D284" s="40">
        <f>-1*D133</f>
        <v>0</v>
      </c>
      <c r="E284" s="40">
        <f t="shared" ref="E284:M284" si="85">-1*E133</f>
        <v>0</v>
      </c>
      <c r="F284" s="40">
        <f t="shared" si="85"/>
        <v>0</v>
      </c>
      <c r="G284" s="40">
        <f t="shared" si="85"/>
        <v>0</v>
      </c>
      <c r="H284" s="40">
        <f t="shared" si="85"/>
        <v>0</v>
      </c>
      <c r="I284" s="40">
        <f t="shared" si="85"/>
        <v>0</v>
      </c>
      <c r="J284" s="40">
        <f t="shared" si="85"/>
        <v>0</v>
      </c>
      <c r="K284" s="40">
        <f t="shared" si="85"/>
        <v>0</v>
      </c>
      <c r="L284" s="40">
        <f t="shared" si="85"/>
        <v>0</v>
      </c>
      <c r="M284" s="40">
        <f t="shared" si="85"/>
        <v>0</v>
      </c>
    </row>
    <row r="285" spans="1:13" x14ac:dyDescent="0.3">
      <c r="A285" s="23" t="s">
        <v>149</v>
      </c>
      <c r="B285" s="23"/>
      <c r="D285" s="40">
        <f ca="1">SUM(D275:D284)</f>
        <v>20.998628</v>
      </c>
      <c r="E285" s="40">
        <f t="shared" ref="E285:M285" ca="1" si="86">SUM(E275:E284)</f>
        <v>22.867556</v>
      </c>
      <c r="F285" s="40">
        <f t="shared" ca="1" si="86"/>
        <v>24.534501999999996</v>
      </c>
      <c r="G285" s="40">
        <f t="shared" ca="1" si="86"/>
        <v>25.376784000000001</v>
      </c>
      <c r="H285" s="40">
        <f t="shared" ca="1" si="86"/>
        <v>26.663077999999999</v>
      </c>
      <c r="I285" s="40">
        <f t="shared" ca="1" si="86"/>
        <v>21.921337999999999</v>
      </c>
      <c r="J285" s="40">
        <f t="shared" ca="1" si="86"/>
        <v>22.263869800000002</v>
      </c>
      <c r="K285" s="40">
        <f t="shared" ca="1" si="86"/>
        <v>23.690970780000001</v>
      </c>
      <c r="L285" s="40">
        <f t="shared" ca="1" si="86"/>
        <v>24.516611858000001</v>
      </c>
      <c r="M285" s="40">
        <f t="shared" ca="1" si="86"/>
        <v>24.955097843800004</v>
      </c>
    </row>
    <row r="286" spans="1:13" x14ac:dyDescent="0.3">
      <c r="A286" s="23" t="s">
        <v>150</v>
      </c>
      <c r="B286" s="23"/>
      <c r="D286" s="40">
        <f ca="1">D274-D285</f>
        <v>37.906252000000023</v>
      </c>
      <c r="E286" s="40">
        <f t="shared" ref="E286:M286" ca="1" si="87">E274-E285</f>
        <v>54.793003999999989</v>
      </c>
      <c r="F286" s="40">
        <f t="shared" ca="1" si="87"/>
        <v>66.594818000000004</v>
      </c>
      <c r="G286" s="40">
        <f t="shared" ca="1" si="87"/>
        <v>70.004105999999993</v>
      </c>
      <c r="H286" s="40">
        <f t="shared" ca="1" si="87"/>
        <v>77.757500750000034</v>
      </c>
      <c r="I286" s="40">
        <f t="shared" ca="1" si="87"/>
        <v>79.159448156249994</v>
      </c>
      <c r="J286" s="40">
        <f t="shared" ca="1" si="87"/>
        <v>70.924165317968743</v>
      </c>
      <c r="K286" s="40">
        <f t="shared" ca="1" si="87"/>
        <v>84.223071971816367</v>
      </c>
      <c r="L286" s="40">
        <f t="shared" ca="1" si="87"/>
        <v>84.508899100202598</v>
      </c>
      <c r="M286" s="40">
        <f t="shared" ca="1" si="87"/>
        <v>76.094178436267853</v>
      </c>
    </row>
    <row r="287" spans="1:13" x14ac:dyDescent="0.3">
      <c r="A287" s="70" t="s">
        <v>151</v>
      </c>
      <c r="B287" s="70"/>
      <c r="D287" s="40">
        <f>D189</f>
        <v>19.236000000000001</v>
      </c>
      <c r="E287" s="40">
        <f t="shared" ref="E287:M287" si="88">E189</f>
        <v>19.908000000000001</v>
      </c>
      <c r="F287" s="40">
        <f t="shared" si="88"/>
        <v>19.291500000000003</v>
      </c>
      <c r="G287" s="40">
        <f t="shared" si="88"/>
        <v>17.602499999999999</v>
      </c>
      <c r="H287" s="40">
        <f t="shared" si="88"/>
        <v>15.457500000000001</v>
      </c>
      <c r="I287" s="40">
        <f t="shared" si="88"/>
        <v>13.3125</v>
      </c>
      <c r="J287" s="40">
        <f t="shared" si="88"/>
        <v>11.1675</v>
      </c>
      <c r="K287" s="40">
        <f t="shared" si="88"/>
        <v>9.0225000000000009</v>
      </c>
      <c r="L287" s="40">
        <f t="shared" si="88"/>
        <v>6.8775000000000004</v>
      </c>
      <c r="M287" s="40">
        <f t="shared" si="88"/>
        <v>4.7324999999999999</v>
      </c>
    </row>
    <row r="288" spans="1:13" x14ac:dyDescent="0.3">
      <c r="A288" s="70" t="s">
        <v>73</v>
      </c>
      <c r="B288" s="70"/>
      <c r="D288" s="40">
        <f>D136</f>
        <v>0</v>
      </c>
      <c r="E288" s="40">
        <f t="shared" ref="E288:M288" si="89">E136</f>
        <v>0</v>
      </c>
      <c r="F288" s="40">
        <f t="shared" si="89"/>
        <v>0</v>
      </c>
      <c r="G288" s="40">
        <f t="shared" si="89"/>
        <v>0</v>
      </c>
      <c r="H288" s="40">
        <f t="shared" si="89"/>
        <v>0</v>
      </c>
      <c r="I288" s="40">
        <f t="shared" si="89"/>
        <v>0</v>
      </c>
      <c r="J288" s="40">
        <f t="shared" si="89"/>
        <v>0</v>
      </c>
      <c r="K288" s="40">
        <f t="shared" si="89"/>
        <v>0</v>
      </c>
      <c r="L288" s="40">
        <f t="shared" si="89"/>
        <v>0</v>
      </c>
      <c r="M288" s="40">
        <f t="shared" si="89"/>
        <v>0</v>
      </c>
    </row>
    <row r="289" spans="1:13" x14ac:dyDescent="0.3">
      <c r="A289" s="70" t="s">
        <v>72</v>
      </c>
      <c r="B289" s="70"/>
      <c r="D289" s="40">
        <f t="shared" ref="D289:M290" si="90">D134</f>
        <v>0</v>
      </c>
      <c r="E289" s="40">
        <f t="shared" si="90"/>
        <v>0</v>
      </c>
      <c r="F289" s="40">
        <f t="shared" si="90"/>
        <v>0</v>
      </c>
      <c r="G289" s="40">
        <f t="shared" si="90"/>
        <v>0</v>
      </c>
      <c r="H289" s="40">
        <f t="shared" si="90"/>
        <v>0</v>
      </c>
      <c r="I289" s="40">
        <f t="shared" si="90"/>
        <v>0</v>
      </c>
      <c r="J289" s="40">
        <f t="shared" si="90"/>
        <v>0</v>
      </c>
      <c r="K289" s="40">
        <f t="shared" si="90"/>
        <v>0</v>
      </c>
      <c r="L289" s="40">
        <f t="shared" si="90"/>
        <v>0</v>
      </c>
      <c r="M289" s="40">
        <f t="shared" si="90"/>
        <v>0</v>
      </c>
    </row>
    <row r="290" spans="1:13" x14ac:dyDescent="0.3">
      <c r="A290" s="70" t="s">
        <v>152</v>
      </c>
      <c r="B290" s="70"/>
      <c r="D290" s="40">
        <f t="shared" si="90"/>
        <v>0</v>
      </c>
      <c r="E290" s="40">
        <f t="shared" si="90"/>
        <v>0</v>
      </c>
      <c r="F290" s="40">
        <f t="shared" si="90"/>
        <v>0</v>
      </c>
      <c r="G290" s="40">
        <f t="shared" si="90"/>
        <v>0</v>
      </c>
      <c r="H290" s="40">
        <f t="shared" si="90"/>
        <v>0</v>
      </c>
      <c r="I290" s="40">
        <f t="shared" si="90"/>
        <v>0</v>
      </c>
      <c r="J290" s="40">
        <f t="shared" si="90"/>
        <v>0</v>
      </c>
      <c r="K290" s="40">
        <f t="shared" si="90"/>
        <v>0</v>
      </c>
      <c r="L290" s="40">
        <f t="shared" si="90"/>
        <v>0</v>
      </c>
      <c r="M290" s="40">
        <f t="shared" si="90"/>
        <v>0</v>
      </c>
    </row>
    <row r="291" spans="1:13" x14ac:dyDescent="0.3">
      <c r="A291" s="70"/>
      <c r="B291" s="70"/>
      <c r="D291" s="40"/>
    </row>
    <row r="292" spans="1:13" x14ac:dyDescent="0.3">
      <c r="A292" s="70"/>
      <c r="B292" s="70"/>
    </row>
    <row r="293" spans="1:13" x14ac:dyDescent="0.3">
      <c r="A293" s="23" t="s">
        <v>340</v>
      </c>
      <c r="B293" s="23"/>
      <c r="D293" s="40">
        <f ca="1">D286-D287-D288+D289+D290</f>
        <v>18.670252000000023</v>
      </c>
      <c r="E293" s="40">
        <f t="shared" ref="E293:M293" ca="1" si="91">E286-E287-E288+E289+E290</f>
        <v>34.885003999999988</v>
      </c>
      <c r="F293" s="40">
        <f t="shared" ca="1" si="91"/>
        <v>47.303318000000004</v>
      </c>
      <c r="G293" s="40">
        <f t="shared" ca="1" si="91"/>
        <v>52.401605999999994</v>
      </c>
      <c r="H293" s="40">
        <f t="shared" ca="1" si="91"/>
        <v>62.300000750000031</v>
      </c>
      <c r="I293" s="40">
        <f t="shared" ca="1" si="91"/>
        <v>65.846948156249994</v>
      </c>
      <c r="J293" s="40">
        <f t="shared" ca="1" si="91"/>
        <v>59.756665317968739</v>
      </c>
      <c r="K293" s="40">
        <f t="shared" ca="1" si="91"/>
        <v>75.200571971816373</v>
      </c>
      <c r="L293" s="40">
        <f t="shared" ca="1" si="91"/>
        <v>77.6313991002026</v>
      </c>
      <c r="M293" s="40">
        <f t="shared" ca="1" si="91"/>
        <v>71.361678436267852</v>
      </c>
    </row>
    <row r="294" spans="1:13" x14ac:dyDescent="0.3">
      <c r="A294" s="70" t="s">
        <v>154</v>
      </c>
      <c r="B294" s="70"/>
      <c r="D294" s="40">
        <f ca="1">D246</f>
        <v>0</v>
      </c>
      <c r="E294" s="40">
        <f t="shared" ref="E294:M294" ca="1" si="92">E246</f>
        <v>2.3835040000000021</v>
      </c>
      <c r="F294" s="40">
        <f t="shared" ca="1" si="92"/>
        <v>9.2790745000000001</v>
      </c>
      <c r="G294" s="40">
        <f t="shared" ca="1" si="92"/>
        <v>11.869640874999998</v>
      </c>
      <c r="H294" s="40">
        <f t="shared" ca="1" si="92"/>
        <v>15.347186843750009</v>
      </c>
      <c r="I294" s="40">
        <f t="shared" ca="1" si="92"/>
        <v>17.001754568749998</v>
      </c>
      <c r="J294" s="40">
        <f t="shared" ca="1" si="92"/>
        <v>15.964691948007813</v>
      </c>
      <c r="K294" s="40">
        <f t="shared" ca="1" si="92"/>
        <v>20.217494555965814</v>
      </c>
      <c r="L294" s="40">
        <f t="shared" ca="1" si="92"/>
        <v>21.14652431152194</v>
      </c>
      <c r="M294" s="40">
        <f t="shared" ca="1" si="92"/>
        <v>19.847322664211681</v>
      </c>
    </row>
    <row r="295" spans="1:13" x14ac:dyDescent="0.3">
      <c r="A295" s="23" t="s">
        <v>349</v>
      </c>
      <c r="B295" s="23"/>
      <c r="D295" s="40">
        <f ca="1">D293-D294</f>
        <v>18.670252000000023</v>
      </c>
      <c r="E295" s="40">
        <f t="shared" ref="E295:M295" ca="1" si="93">E293-E294</f>
        <v>32.501499999999986</v>
      </c>
      <c r="F295" s="40">
        <f t="shared" ca="1" si="93"/>
        <v>38.024243500000004</v>
      </c>
      <c r="G295" s="40">
        <f t="shared" ca="1" si="93"/>
        <v>40.531965124999999</v>
      </c>
      <c r="H295" s="40">
        <f t="shared" ca="1" si="93"/>
        <v>46.952813906250022</v>
      </c>
      <c r="I295" s="40">
        <f t="shared" ca="1" si="93"/>
        <v>48.845193587499992</v>
      </c>
      <c r="J295" s="40">
        <f t="shared" ca="1" si="93"/>
        <v>43.791973369960928</v>
      </c>
      <c r="K295" s="40">
        <f t="shared" ca="1" si="93"/>
        <v>54.983077415850559</v>
      </c>
      <c r="L295" s="40">
        <f t="shared" ca="1" si="93"/>
        <v>56.484874788680656</v>
      </c>
      <c r="M295" s="40">
        <f t="shared" ca="1" si="93"/>
        <v>51.51435577205617</v>
      </c>
    </row>
    <row r="296" spans="1:13" x14ac:dyDescent="0.3">
      <c r="A296" s="70" t="s">
        <v>156</v>
      </c>
      <c r="B296" s="70"/>
      <c r="D296" s="40">
        <f ca="1">D295+D279+D280</f>
        <v>31.957632000000025</v>
      </c>
      <c r="E296" s="40">
        <f t="shared" ref="E296:M296" ca="1" si="94">E295+E279+E280</f>
        <v>45.788879999999985</v>
      </c>
      <c r="F296" s="40">
        <f t="shared" ca="1" si="94"/>
        <v>51.513873500000003</v>
      </c>
      <c r="G296" s="40">
        <f t="shared" ca="1" si="94"/>
        <v>54.223845125000004</v>
      </c>
      <c r="H296" s="40">
        <f t="shared" ca="1" si="94"/>
        <v>60.846943906250019</v>
      </c>
      <c r="I296" s="40">
        <f t="shared" ca="1" si="94"/>
        <v>62.941573587499988</v>
      </c>
      <c r="J296" s="40">
        <f t="shared" ca="1" si="94"/>
        <v>58.29285336996093</v>
      </c>
      <c r="K296" s="40">
        <f t="shared" ca="1" si="94"/>
        <v>69.888457415850567</v>
      </c>
      <c r="L296" s="40">
        <f t="shared" ca="1" si="94"/>
        <v>71.794754788680663</v>
      </c>
      <c r="M296" s="40">
        <f t="shared" ca="1" si="94"/>
        <v>67.228735772056183</v>
      </c>
    </row>
    <row r="297" spans="1:13" x14ac:dyDescent="0.3">
      <c r="A297" s="23" t="s">
        <v>350</v>
      </c>
      <c r="B297" s="23"/>
      <c r="D297" s="40">
        <f ca="1">IF((C299+D295)&gt;0, MIN(D170,(C299+D295)),0)</f>
        <v>0</v>
      </c>
      <c r="E297" s="40">
        <f ca="1">IF((E295+SUM($C299:D299))&gt;0,MIN(E170,(E295+SUM($C299:D299))),0)</f>
        <v>0</v>
      </c>
      <c r="F297" s="40">
        <f ca="1">IF((F295+SUM($C299:E299))&gt;0,MIN(F170,(F295+SUM($C299:E299))),0)</f>
        <v>0</v>
      </c>
      <c r="G297" s="40">
        <f ca="1">IF((G295+SUM($C299:F299))&gt;0,MIN(G170,(G295+SUM($C299:F299))),0)</f>
        <v>0</v>
      </c>
      <c r="H297" s="40">
        <f ca="1">IF((H295+SUM($C299:G299))&gt;0,MIN(H170,(H295+SUM($C299:G299))),0)</f>
        <v>0</v>
      </c>
      <c r="I297" s="40">
        <f ca="1">IF((I295+SUM($C299:H299))&gt;0,MIN(I170,(I295+SUM($C299:H299))),0)</f>
        <v>0</v>
      </c>
      <c r="J297" s="40">
        <f ca="1">IF((J295+SUM($C299:I299))&gt;0,MIN(J170,(J295+SUM($C299:I299))),0)</f>
        <v>0</v>
      </c>
      <c r="K297" s="40">
        <f ca="1">IF((K295+SUM($C299:J299))&gt;0,MIN(K170,(K295+SUM($C299:J299))),0)</f>
        <v>0</v>
      </c>
      <c r="L297" s="40">
        <f ca="1">IF((L295+SUM($C299:K299))&gt;0,MIN(L170,(L295+SUM($C299:K299))),0)</f>
        <v>0</v>
      </c>
      <c r="M297" s="40">
        <f ca="1">IF((M295+SUM($C299:L299))&gt;0,MIN(M170,(M295+SUM($C299:L299))),0)</f>
        <v>0</v>
      </c>
    </row>
    <row r="298" spans="1:13" x14ac:dyDescent="0.3">
      <c r="A298" s="23" t="s">
        <v>351</v>
      </c>
      <c r="B298" s="23"/>
      <c r="D298" s="40">
        <f ca="1">IF((C299+D295)&gt;0, MIN(D171,(C299+D295)),0)</f>
        <v>0</v>
      </c>
      <c r="E298" s="40">
        <f ca="1">IF((E295+SUM($C299:D299))&gt;0,MIN(E171,(E295+SUM($C299:D299))),0)</f>
        <v>6.65</v>
      </c>
      <c r="F298" s="40">
        <f ca="1">IF((F295+SUM($C299:E299))&gt;0,MIN(F171,(F295+SUM($C299:E299))),0)</f>
        <v>9.9749999999999996</v>
      </c>
      <c r="G298" s="40">
        <f ca="1">IF((G295+SUM($C299:F299))&gt;0,MIN(G171,(G295+SUM($C299:F299))),0)</f>
        <v>13.3</v>
      </c>
      <c r="H298" s="40">
        <f ca="1">IF((H295+SUM($C299:G299))&gt;0,MIN(H171,(H295+SUM($C299:G299))),0)</f>
        <v>13.3</v>
      </c>
      <c r="I298" s="40">
        <f ca="1">IF((I295+SUM($C299:H299))&gt;0,MIN(I171,(I295+SUM($C299:H299))),0)</f>
        <v>13.3</v>
      </c>
      <c r="J298" s="40">
        <f ca="1">IF((J295+SUM($C299:I299))&gt;0,MIN(J171,(J295+SUM($C299:I299))),0)</f>
        <v>13.3</v>
      </c>
      <c r="K298" s="40">
        <f ca="1">IF((K295+SUM($C299:J299))&gt;0,MIN(K171,(K295+SUM($C299:J299))),0)</f>
        <v>13.3</v>
      </c>
      <c r="L298" s="40">
        <f ca="1">IF((L295+SUM($C299:K299))&gt;0,MIN(L171,(L295+SUM($C299:K299))),0)</f>
        <v>13.3</v>
      </c>
      <c r="M298" s="40">
        <f ca="1">IF((M295+SUM($C299:L299))&gt;0,MIN(M171,(M295+SUM($C299:L299))),0)</f>
        <v>13.3</v>
      </c>
    </row>
    <row r="299" spans="1:13" x14ac:dyDescent="0.3">
      <c r="A299" s="70" t="s">
        <v>158</v>
      </c>
      <c r="B299" s="70"/>
      <c r="D299" s="40">
        <f t="shared" ref="D299:M299" ca="1" si="95">D295-D297-D298</f>
        <v>18.670252000000023</v>
      </c>
      <c r="E299" s="40">
        <f t="shared" ca="1" si="95"/>
        <v>25.851499999999987</v>
      </c>
      <c r="F299" s="40">
        <f t="shared" ca="1" si="95"/>
        <v>28.049243500000003</v>
      </c>
      <c r="G299" s="40">
        <f t="shared" ca="1" si="95"/>
        <v>27.231965124999999</v>
      </c>
      <c r="H299" s="40">
        <f t="shared" ca="1" si="95"/>
        <v>33.652813906250017</v>
      </c>
      <c r="I299" s="40">
        <f t="shared" ca="1" si="95"/>
        <v>35.545193587499995</v>
      </c>
      <c r="J299" s="40">
        <f t="shared" ca="1" si="95"/>
        <v>30.491973369960927</v>
      </c>
      <c r="K299" s="40">
        <f t="shared" ca="1" si="95"/>
        <v>41.683077415850562</v>
      </c>
      <c r="L299" s="40">
        <f t="shared" ca="1" si="95"/>
        <v>43.184874788680659</v>
      </c>
      <c r="M299" s="40">
        <f t="shared" ca="1" si="95"/>
        <v>38.214355772056166</v>
      </c>
    </row>
    <row r="300" spans="1:13" x14ac:dyDescent="0.3">
      <c r="A300" s="70" t="s">
        <v>159</v>
      </c>
      <c r="D300" s="40">
        <f ca="1">C300+D299</f>
        <v>18.670252000000023</v>
      </c>
      <c r="E300" s="40">
        <f t="shared" ref="E300:M300" ca="1" si="96">D300+E299</f>
        <v>44.521752000000006</v>
      </c>
      <c r="F300" s="40">
        <f t="shared" ca="1" si="96"/>
        <v>72.570995500000009</v>
      </c>
      <c r="G300" s="40">
        <f t="shared" ca="1" si="96"/>
        <v>99.802960625000011</v>
      </c>
      <c r="H300" s="40">
        <f t="shared" ca="1" si="96"/>
        <v>133.45577453125003</v>
      </c>
      <c r="I300" s="40">
        <f t="shared" ca="1" si="96"/>
        <v>169.00096811875002</v>
      </c>
      <c r="J300" s="40">
        <f t="shared" ca="1" si="96"/>
        <v>199.49294148871095</v>
      </c>
      <c r="K300" s="40">
        <f t="shared" ca="1" si="96"/>
        <v>241.17601890456152</v>
      </c>
      <c r="L300" s="40">
        <f t="shared" ca="1" si="96"/>
        <v>284.36089369324219</v>
      </c>
      <c r="M300" s="40">
        <f t="shared" ca="1" si="96"/>
        <v>322.57524946529838</v>
      </c>
    </row>
    <row r="303" spans="1:13" x14ac:dyDescent="0.3">
      <c r="A303" s="127" t="s">
        <v>352</v>
      </c>
      <c r="B303" s="127"/>
    </row>
    <row r="304" spans="1:13" x14ac:dyDescent="0.3">
      <c r="A304" s="23"/>
      <c r="B304" s="23"/>
    </row>
    <row r="305" spans="1:13" x14ac:dyDescent="0.3">
      <c r="A305" s="23" t="s">
        <v>353</v>
      </c>
      <c r="B305" s="23"/>
      <c r="C305" s="23">
        <v>0</v>
      </c>
      <c r="D305" s="23">
        <v>1</v>
      </c>
      <c r="E305" s="23">
        <f>D305+1</f>
        <v>2</v>
      </c>
      <c r="F305" s="23">
        <f t="shared" ref="F305:M305" si="97">E305+1</f>
        <v>3</v>
      </c>
      <c r="G305" s="23">
        <f t="shared" si="97"/>
        <v>4</v>
      </c>
      <c r="H305" s="23">
        <f t="shared" si="97"/>
        <v>5</v>
      </c>
      <c r="I305" s="23">
        <f t="shared" si="97"/>
        <v>6</v>
      </c>
      <c r="J305" s="23">
        <f t="shared" si="97"/>
        <v>7</v>
      </c>
      <c r="K305" s="23">
        <f t="shared" si="97"/>
        <v>8</v>
      </c>
      <c r="L305" s="23">
        <f t="shared" si="97"/>
        <v>9</v>
      </c>
      <c r="M305" s="23">
        <f t="shared" si="97"/>
        <v>10</v>
      </c>
    </row>
    <row r="306" spans="1:13" x14ac:dyDescent="0.3">
      <c r="A306" s="23"/>
      <c r="B306" s="23"/>
    </row>
    <row r="307" spans="1:13" x14ac:dyDescent="0.3">
      <c r="A307" s="23" t="s">
        <v>164</v>
      </c>
      <c r="B307" s="23"/>
      <c r="D307" s="40">
        <f ca="1">D286</f>
        <v>37.906252000000023</v>
      </c>
      <c r="E307" s="40">
        <f t="shared" ref="E307:M307" ca="1" si="98">E286</f>
        <v>54.793003999999989</v>
      </c>
      <c r="F307" s="40">
        <f t="shared" ca="1" si="98"/>
        <v>66.594818000000004</v>
      </c>
      <c r="G307" s="40">
        <f t="shared" ca="1" si="98"/>
        <v>70.004105999999993</v>
      </c>
      <c r="H307" s="40">
        <f t="shared" ca="1" si="98"/>
        <v>77.757500750000034</v>
      </c>
      <c r="I307" s="40">
        <f t="shared" ca="1" si="98"/>
        <v>79.159448156249994</v>
      </c>
      <c r="J307" s="40">
        <f t="shared" ca="1" si="98"/>
        <v>70.924165317968743</v>
      </c>
      <c r="K307" s="40">
        <f t="shared" ca="1" si="98"/>
        <v>84.223071971816367</v>
      </c>
      <c r="L307" s="40">
        <f t="shared" ca="1" si="98"/>
        <v>84.508899100202598</v>
      </c>
      <c r="M307" s="40">
        <f t="shared" ca="1" si="98"/>
        <v>76.094178436267853</v>
      </c>
    </row>
    <row r="308" spans="1:13" x14ac:dyDescent="0.3">
      <c r="A308" s="70" t="s">
        <v>165</v>
      </c>
      <c r="B308" s="70"/>
      <c r="D308" s="40">
        <f ca="1">-1*D294</f>
        <v>0</v>
      </c>
      <c r="E308" s="40">
        <f t="shared" ref="E308:M308" ca="1" si="99">-1*E294</f>
        <v>-2.3835040000000021</v>
      </c>
      <c r="F308" s="40">
        <f t="shared" ca="1" si="99"/>
        <v>-9.2790745000000001</v>
      </c>
      <c r="G308" s="40">
        <f t="shared" ca="1" si="99"/>
        <v>-11.869640874999998</v>
      </c>
      <c r="H308" s="40">
        <f t="shared" ca="1" si="99"/>
        <v>-15.347186843750009</v>
      </c>
      <c r="I308" s="40">
        <f t="shared" ca="1" si="99"/>
        <v>-17.001754568749998</v>
      </c>
      <c r="J308" s="40">
        <f t="shared" ca="1" si="99"/>
        <v>-15.964691948007813</v>
      </c>
      <c r="K308" s="40">
        <f t="shared" ca="1" si="99"/>
        <v>-20.217494555965814</v>
      </c>
      <c r="L308" s="40">
        <f t="shared" ca="1" si="99"/>
        <v>-21.14652431152194</v>
      </c>
      <c r="M308" s="40">
        <f t="shared" ca="1" si="99"/>
        <v>-19.847322664211681</v>
      </c>
    </row>
    <row r="309" spans="1:13" x14ac:dyDescent="0.3">
      <c r="A309" s="128" t="s">
        <v>166</v>
      </c>
      <c r="B309" s="128"/>
      <c r="D309" s="40">
        <f ca="1">SUM(D307:D308)</f>
        <v>37.906252000000023</v>
      </c>
      <c r="E309" s="40">
        <f t="shared" ref="E309:M309" ca="1" si="100">SUM(E307:E308)</f>
        <v>52.409499999999987</v>
      </c>
      <c r="F309" s="40">
        <f t="shared" ca="1" si="100"/>
        <v>57.315743500000004</v>
      </c>
      <c r="G309" s="40">
        <f t="shared" ca="1" si="100"/>
        <v>58.134465124999991</v>
      </c>
      <c r="H309" s="40">
        <f t="shared" ca="1" si="100"/>
        <v>62.410313906250025</v>
      </c>
      <c r="I309" s="40">
        <f t="shared" ca="1" si="100"/>
        <v>62.157693587499992</v>
      </c>
      <c r="J309" s="40">
        <f t="shared" ca="1" si="100"/>
        <v>54.959473369960932</v>
      </c>
      <c r="K309" s="40">
        <f t="shared" ca="1" si="100"/>
        <v>64.005577415850553</v>
      </c>
      <c r="L309" s="40">
        <f t="shared" ca="1" si="100"/>
        <v>63.362374788680654</v>
      </c>
      <c r="M309" s="40">
        <f t="shared" ca="1" si="100"/>
        <v>56.246855772056172</v>
      </c>
    </row>
    <row r="310" spans="1:13" x14ac:dyDescent="0.3">
      <c r="A310" s="23"/>
      <c r="B310" s="23"/>
    </row>
    <row r="311" spans="1:13" x14ac:dyDescent="0.3">
      <c r="A311" s="23" t="s">
        <v>167</v>
      </c>
      <c r="B311" s="23"/>
    </row>
    <row r="312" spans="1:13" x14ac:dyDescent="0.3">
      <c r="A312" s="70" t="s">
        <v>168</v>
      </c>
      <c r="B312" s="70"/>
      <c r="D312" s="40">
        <f>D279</f>
        <v>12.887380000000002</v>
      </c>
      <c r="E312" s="40">
        <f t="shared" ref="E312:M313" si="101">E279</f>
        <v>12.887380000000002</v>
      </c>
      <c r="F312" s="40">
        <f t="shared" si="101"/>
        <v>13.08963</v>
      </c>
      <c r="G312" s="40">
        <f t="shared" si="101"/>
        <v>13.291880000000003</v>
      </c>
      <c r="H312" s="40">
        <f t="shared" si="101"/>
        <v>13.49413</v>
      </c>
      <c r="I312" s="40">
        <f t="shared" si="101"/>
        <v>13.69638</v>
      </c>
      <c r="J312" s="40">
        <f t="shared" si="101"/>
        <v>14.10088</v>
      </c>
      <c r="K312" s="40">
        <f t="shared" si="101"/>
        <v>14.505380000000001</v>
      </c>
      <c r="L312" s="40">
        <f t="shared" si="101"/>
        <v>14.909880000000001</v>
      </c>
      <c r="M312" s="40">
        <f t="shared" si="101"/>
        <v>15.314380000000002</v>
      </c>
    </row>
    <row r="313" spans="1:13" x14ac:dyDescent="0.3">
      <c r="A313" s="70" t="s">
        <v>169</v>
      </c>
      <c r="B313" s="70"/>
      <c r="D313" s="40">
        <f>D280</f>
        <v>0.4</v>
      </c>
      <c r="E313" s="40">
        <f t="shared" si="101"/>
        <v>0.4</v>
      </c>
      <c r="F313" s="40">
        <f t="shared" si="101"/>
        <v>0.4</v>
      </c>
      <c r="G313" s="40">
        <f t="shared" si="101"/>
        <v>0.4</v>
      </c>
      <c r="H313" s="40">
        <f t="shared" si="101"/>
        <v>0.4</v>
      </c>
      <c r="I313" s="40">
        <f t="shared" si="101"/>
        <v>0.4</v>
      </c>
      <c r="J313" s="40">
        <f t="shared" si="101"/>
        <v>0.4</v>
      </c>
      <c r="K313" s="40">
        <f t="shared" si="101"/>
        <v>0.4</v>
      </c>
      <c r="L313" s="40">
        <f t="shared" si="101"/>
        <v>0.4</v>
      </c>
      <c r="M313" s="40">
        <f t="shared" si="101"/>
        <v>0.4</v>
      </c>
    </row>
    <row r="314" spans="1:13" x14ac:dyDescent="0.3">
      <c r="A314" s="23"/>
      <c r="B314" s="23"/>
    </row>
    <row r="315" spans="1:13" x14ac:dyDescent="0.3">
      <c r="A315" s="23" t="s">
        <v>354</v>
      </c>
      <c r="B315" s="23"/>
      <c r="D315" s="40">
        <f ca="1">D309+D312+D313</f>
        <v>51.193632000000022</v>
      </c>
      <c r="E315" s="40">
        <f t="shared" ref="E315:M315" ca="1" si="102">E309+E312+E313</f>
        <v>65.696879999999993</v>
      </c>
      <c r="F315" s="40">
        <f t="shared" ca="1" si="102"/>
        <v>70.805373500000002</v>
      </c>
      <c r="G315" s="40">
        <f t="shared" ca="1" si="102"/>
        <v>71.826345125000003</v>
      </c>
      <c r="H315" s="40">
        <f t="shared" ca="1" si="102"/>
        <v>76.304443906250029</v>
      </c>
      <c r="I315" s="40">
        <f t="shared" ca="1" si="102"/>
        <v>76.254073587500002</v>
      </c>
      <c r="J315" s="40">
        <f t="shared" ca="1" si="102"/>
        <v>69.460353369960941</v>
      </c>
      <c r="K315" s="40">
        <f t="shared" ca="1" si="102"/>
        <v>78.910957415850561</v>
      </c>
      <c r="L315" s="40">
        <f t="shared" ca="1" si="102"/>
        <v>78.672254788680661</v>
      </c>
      <c r="M315" s="40">
        <f t="shared" ca="1" si="102"/>
        <v>71.961235772056185</v>
      </c>
    </row>
    <row r="316" spans="1:13" x14ac:dyDescent="0.3">
      <c r="A316" s="23"/>
      <c r="B316" s="23"/>
    </row>
    <row r="317" spans="1:13" x14ac:dyDescent="0.3">
      <c r="A317" s="23" t="s">
        <v>170</v>
      </c>
      <c r="B317" s="23"/>
    </row>
    <row r="318" spans="1:13" x14ac:dyDescent="0.3">
      <c r="A318" s="70" t="s">
        <v>171</v>
      </c>
      <c r="B318" s="70"/>
      <c r="C318" s="40">
        <f>B145-C145</f>
        <v>-9</v>
      </c>
      <c r="D318" s="40">
        <f t="shared" ref="D318:M318" si="103">C145-D145</f>
        <v>-23.1</v>
      </c>
      <c r="E318" s="40">
        <f t="shared" si="103"/>
        <v>-10.600000000000001</v>
      </c>
      <c r="F318" s="40">
        <f t="shared" si="103"/>
        <v>-7.0999999999999943</v>
      </c>
      <c r="G318" s="40">
        <f t="shared" si="103"/>
        <v>-7.1000000000000014</v>
      </c>
      <c r="H318" s="40">
        <f t="shared" si="103"/>
        <v>0</v>
      </c>
      <c r="I318" s="40">
        <f t="shared" si="103"/>
        <v>0</v>
      </c>
      <c r="J318" s="40">
        <f t="shared" si="103"/>
        <v>0</v>
      </c>
      <c r="K318" s="40">
        <f t="shared" si="103"/>
        <v>0</v>
      </c>
      <c r="L318" s="40">
        <f t="shared" si="103"/>
        <v>0</v>
      </c>
      <c r="M318" s="40">
        <f t="shared" si="103"/>
        <v>0</v>
      </c>
    </row>
    <row r="319" spans="1:13" x14ac:dyDescent="0.3">
      <c r="A319" s="70" t="s">
        <v>172</v>
      </c>
      <c r="B319" s="70"/>
      <c r="C319">
        <f>C151-B151</f>
        <v>0</v>
      </c>
      <c r="D319">
        <f>D151-C151</f>
        <v>17.3</v>
      </c>
      <c r="E319">
        <f t="shared" ref="E319:M319" si="104">E151-D151</f>
        <v>5.5999999999999979</v>
      </c>
      <c r="F319">
        <f t="shared" si="104"/>
        <v>3.8000000000000007</v>
      </c>
      <c r="G319">
        <f t="shared" si="104"/>
        <v>3.8000000000000007</v>
      </c>
      <c r="H319">
        <f t="shared" si="104"/>
        <v>0</v>
      </c>
      <c r="I319">
        <f t="shared" si="104"/>
        <v>0</v>
      </c>
      <c r="J319">
        <f t="shared" si="104"/>
        <v>0</v>
      </c>
      <c r="K319">
        <f t="shared" si="104"/>
        <v>0</v>
      </c>
      <c r="L319">
        <f t="shared" si="104"/>
        <v>0</v>
      </c>
      <c r="M319">
        <f t="shared" si="104"/>
        <v>0</v>
      </c>
    </row>
    <row r="320" spans="1:13" x14ac:dyDescent="0.3">
      <c r="A320" s="70" t="s">
        <v>173</v>
      </c>
      <c r="B320" s="70"/>
      <c r="C320">
        <f>C149-B149</f>
        <v>0</v>
      </c>
      <c r="D320">
        <f>D149-C149</f>
        <v>6.8</v>
      </c>
      <c r="E320">
        <f t="shared" ref="E320:M320" si="105">E149-D149</f>
        <v>2.2999999999999998</v>
      </c>
      <c r="F320">
        <f t="shared" si="105"/>
        <v>1.5</v>
      </c>
      <c r="G320">
        <f t="shared" si="105"/>
        <v>1.5999999999999996</v>
      </c>
      <c r="H320">
        <f t="shared" si="105"/>
        <v>0</v>
      </c>
      <c r="I320">
        <f t="shared" si="105"/>
        <v>0</v>
      </c>
      <c r="J320">
        <f t="shared" si="105"/>
        <v>0</v>
      </c>
      <c r="K320">
        <f t="shared" si="105"/>
        <v>0</v>
      </c>
      <c r="L320">
        <f t="shared" si="105"/>
        <v>0</v>
      </c>
      <c r="M320">
        <f t="shared" si="105"/>
        <v>0</v>
      </c>
    </row>
    <row r="321" spans="1:13" x14ac:dyDescent="0.3">
      <c r="A321" s="23"/>
      <c r="B321" s="23"/>
    </row>
    <row r="322" spans="1:13" x14ac:dyDescent="0.3">
      <c r="A322" s="23" t="s">
        <v>175</v>
      </c>
      <c r="B322" s="23"/>
      <c r="C322" s="40">
        <f>SUM(C315:C321)</f>
        <v>-9</v>
      </c>
      <c r="D322" s="40">
        <f ca="1">SUM(D315:D321)</f>
        <v>52.193632000000022</v>
      </c>
      <c r="E322" s="40">
        <f t="shared" ref="E322:M322" ca="1" si="106">SUM(E315:E321)</f>
        <v>62.99687999999999</v>
      </c>
      <c r="F322" s="40">
        <f t="shared" ca="1" si="106"/>
        <v>69.005373500000005</v>
      </c>
      <c r="G322" s="40">
        <f t="shared" ca="1" si="106"/>
        <v>70.126345124999986</v>
      </c>
      <c r="H322" s="40">
        <f t="shared" ca="1" si="106"/>
        <v>76.304443906250029</v>
      </c>
      <c r="I322" s="40">
        <f t="shared" ca="1" si="106"/>
        <v>76.254073587500002</v>
      </c>
      <c r="J322" s="40">
        <f t="shared" ca="1" si="106"/>
        <v>69.460353369960941</v>
      </c>
      <c r="K322" s="40">
        <f t="shared" ca="1" si="106"/>
        <v>78.910957415850561</v>
      </c>
      <c r="L322" s="40">
        <f t="shared" ca="1" si="106"/>
        <v>78.672254788680661</v>
      </c>
      <c r="M322" s="40">
        <f t="shared" ca="1" si="106"/>
        <v>71.961235772056185</v>
      </c>
    </row>
    <row r="323" spans="1:13" x14ac:dyDescent="0.3">
      <c r="A323" s="23"/>
      <c r="B323" s="23"/>
    </row>
    <row r="324" spans="1:13" x14ac:dyDescent="0.3">
      <c r="A324" s="70" t="s">
        <v>176</v>
      </c>
      <c r="B324" s="70"/>
      <c r="C324">
        <f>-1*C181</f>
        <v>0</v>
      </c>
      <c r="D324">
        <f>-1*D181</f>
        <v>0</v>
      </c>
      <c r="E324">
        <f t="shared" ref="E324:M324" si="107">-1*E181</f>
        <v>0</v>
      </c>
      <c r="F324">
        <f t="shared" si="107"/>
        <v>-16.5</v>
      </c>
      <c r="G324">
        <f t="shared" si="107"/>
        <v>-16.5</v>
      </c>
      <c r="H324">
        <f t="shared" si="107"/>
        <v>-16.5</v>
      </c>
      <c r="I324">
        <f t="shared" si="107"/>
        <v>-16.5</v>
      </c>
      <c r="J324">
        <f t="shared" si="107"/>
        <v>-16.5</v>
      </c>
      <c r="K324">
        <f t="shared" si="107"/>
        <v>-16.5</v>
      </c>
      <c r="L324">
        <f t="shared" si="107"/>
        <v>-16.5</v>
      </c>
      <c r="M324">
        <f t="shared" si="107"/>
        <v>-16.5</v>
      </c>
    </row>
    <row r="325" spans="1:13" x14ac:dyDescent="0.3">
      <c r="A325" s="70" t="s">
        <v>177</v>
      </c>
      <c r="B325" s="70"/>
      <c r="C325" s="40">
        <f>-1*C287</f>
        <v>0</v>
      </c>
      <c r="D325" s="40">
        <f>-1*D287</f>
        <v>-19.236000000000001</v>
      </c>
      <c r="E325" s="40">
        <f t="shared" ref="E325:M326" si="108">-1*E287</f>
        <v>-19.908000000000001</v>
      </c>
      <c r="F325" s="40">
        <f t="shared" si="108"/>
        <v>-19.291500000000003</v>
      </c>
      <c r="G325" s="40">
        <f t="shared" si="108"/>
        <v>-17.602499999999999</v>
      </c>
      <c r="H325" s="40">
        <f t="shared" si="108"/>
        <v>-15.457500000000001</v>
      </c>
      <c r="I325" s="40">
        <f t="shared" si="108"/>
        <v>-13.3125</v>
      </c>
      <c r="J325" s="40">
        <f t="shared" si="108"/>
        <v>-11.1675</v>
      </c>
      <c r="K325" s="40">
        <f t="shared" si="108"/>
        <v>-9.0225000000000009</v>
      </c>
      <c r="L325" s="40">
        <f t="shared" si="108"/>
        <v>-6.8775000000000004</v>
      </c>
      <c r="M325" s="40">
        <f t="shared" si="108"/>
        <v>-4.7324999999999999</v>
      </c>
    </row>
    <row r="326" spans="1:13" x14ac:dyDescent="0.3">
      <c r="A326" s="70" t="s">
        <v>178</v>
      </c>
      <c r="B326" s="23"/>
      <c r="C326" s="40">
        <f>-1*C288</f>
        <v>0</v>
      </c>
      <c r="D326" s="40">
        <f>-1*D288</f>
        <v>0</v>
      </c>
      <c r="E326" s="40">
        <f t="shared" si="108"/>
        <v>0</v>
      </c>
      <c r="F326" s="40">
        <f t="shared" si="108"/>
        <v>0</v>
      </c>
      <c r="G326" s="40">
        <f t="shared" si="108"/>
        <v>0</v>
      </c>
      <c r="H326" s="40">
        <f t="shared" si="108"/>
        <v>0</v>
      </c>
      <c r="I326" s="40">
        <f t="shared" si="108"/>
        <v>0</v>
      </c>
      <c r="J326" s="40">
        <f t="shared" si="108"/>
        <v>0</v>
      </c>
      <c r="K326" s="40">
        <f t="shared" si="108"/>
        <v>0</v>
      </c>
      <c r="L326" s="40">
        <f t="shared" si="108"/>
        <v>0</v>
      </c>
      <c r="M326" s="40">
        <f t="shared" si="108"/>
        <v>0</v>
      </c>
    </row>
    <row r="327" spans="1:13" ht="93" x14ac:dyDescent="0.3">
      <c r="A327" s="129" t="s">
        <v>179</v>
      </c>
      <c r="B327" s="129"/>
      <c r="C327" s="40">
        <f>SUM(C322:C326)</f>
        <v>-9</v>
      </c>
      <c r="D327" s="40">
        <f ca="1">SUM(D322:D326)</f>
        <v>32.957632000000018</v>
      </c>
      <c r="E327" s="40">
        <f t="shared" ref="E327:M327" ca="1" si="109">SUM(E322:E326)</f>
        <v>43.088879999999989</v>
      </c>
      <c r="F327" s="40">
        <f t="shared" ca="1" si="109"/>
        <v>33.213873500000005</v>
      </c>
      <c r="G327" s="40">
        <f t="shared" ca="1" si="109"/>
        <v>36.023845124999987</v>
      </c>
      <c r="H327" s="40">
        <f t="shared" ca="1" si="109"/>
        <v>44.346943906250026</v>
      </c>
      <c r="I327" s="40">
        <f t="shared" ca="1" si="109"/>
        <v>46.441573587500002</v>
      </c>
      <c r="J327" s="40">
        <f t="shared" ca="1" si="109"/>
        <v>41.792853369960937</v>
      </c>
      <c r="K327" s="40">
        <f t="shared" ca="1" si="109"/>
        <v>53.38845741585056</v>
      </c>
      <c r="L327" s="40">
        <f t="shared" ca="1" si="109"/>
        <v>55.294754788680663</v>
      </c>
      <c r="M327" s="40">
        <f t="shared" ca="1" si="109"/>
        <v>50.728735772056183</v>
      </c>
    </row>
    <row r="328" spans="1:13" x14ac:dyDescent="0.3">
      <c r="A328" s="23"/>
      <c r="B328" s="23"/>
    </row>
    <row r="329" spans="1:13" x14ac:dyDescent="0.3">
      <c r="A329" s="76" t="s">
        <v>180</v>
      </c>
      <c r="B329" s="23"/>
      <c r="C329" s="40">
        <f t="shared" ref="C329:M329" si="110">-1*((SUM(C10:C12))+C141+C142)</f>
        <v>-174.70000000000002</v>
      </c>
      <c r="D329" s="40">
        <f t="shared" si="110"/>
        <v>0</v>
      </c>
      <c r="E329" s="40">
        <f t="shared" si="110"/>
        <v>0</v>
      </c>
      <c r="F329" s="40">
        <f t="shared" si="110"/>
        <v>-2.5</v>
      </c>
      <c r="G329" s="40">
        <f t="shared" si="110"/>
        <v>-2.5</v>
      </c>
      <c r="H329" s="40">
        <f t="shared" si="110"/>
        <v>-2.5</v>
      </c>
      <c r="I329" s="40">
        <f t="shared" si="110"/>
        <v>-2.5</v>
      </c>
      <c r="J329" s="40">
        <f t="shared" si="110"/>
        <v>-5</v>
      </c>
      <c r="K329" s="40">
        <f t="shared" si="110"/>
        <v>-5</v>
      </c>
      <c r="L329" s="40">
        <f t="shared" si="110"/>
        <v>-5</v>
      </c>
      <c r="M329" s="40">
        <f t="shared" si="110"/>
        <v>-5</v>
      </c>
    </row>
    <row r="330" spans="1:13" x14ac:dyDescent="0.3">
      <c r="A330" s="70" t="s">
        <v>181</v>
      </c>
      <c r="B330" s="23"/>
      <c r="C330">
        <f>-1*C13</f>
        <v>-16.3</v>
      </c>
      <c r="D330">
        <f t="shared" ref="D330:M330" si="111">-1*D13</f>
        <v>0</v>
      </c>
      <c r="E330">
        <f t="shared" si="111"/>
        <v>0</v>
      </c>
      <c r="F330">
        <f t="shared" si="111"/>
        <v>0</v>
      </c>
      <c r="G330">
        <f t="shared" si="111"/>
        <v>0</v>
      </c>
      <c r="H330">
        <f t="shared" si="111"/>
        <v>0</v>
      </c>
      <c r="I330">
        <f t="shared" si="111"/>
        <v>0</v>
      </c>
      <c r="J330">
        <f t="shared" si="111"/>
        <v>0</v>
      </c>
      <c r="K330">
        <f t="shared" si="111"/>
        <v>0</v>
      </c>
      <c r="L330">
        <f t="shared" si="111"/>
        <v>0</v>
      </c>
      <c r="M330">
        <f t="shared" si="111"/>
        <v>0</v>
      </c>
    </row>
    <row r="331" spans="1:13" x14ac:dyDescent="0.3">
      <c r="A331" s="23" t="s">
        <v>182</v>
      </c>
      <c r="B331" s="23"/>
      <c r="C331" s="40">
        <f>SUM(C329,C330)</f>
        <v>-191.00000000000003</v>
      </c>
      <c r="D331" s="40">
        <f t="shared" ref="D331:M331" si="112">SUM(D329,D330)</f>
        <v>0</v>
      </c>
      <c r="E331" s="40">
        <f t="shared" si="112"/>
        <v>0</v>
      </c>
      <c r="F331" s="40">
        <f t="shared" si="112"/>
        <v>-2.5</v>
      </c>
      <c r="G331" s="40">
        <f t="shared" si="112"/>
        <v>-2.5</v>
      </c>
      <c r="H331" s="40">
        <f t="shared" si="112"/>
        <v>-2.5</v>
      </c>
      <c r="I331" s="40">
        <f t="shared" si="112"/>
        <v>-2.5</v>
      </c>
      <c r="J331" s="40">
        <f t="shared" si="112"/>
        <v>-5</v>
      </c>
      <c r="K331" s="40">
        <f t="shared" si="112"/>
        <v>-5</v>
      </c>
      <c r="L331" s="40">
        <f t="shared" si="112"/>
        <v>-5</v>
      </c>
      <c r="M331" s="40">
        <f t="shared" si="112"/>
        <v>-5</v>
      </c>
    </row>
    <row r="332" spans="1:13" x14ac:dyDescent="0.3">
      <c r="A332" s="23"/>
      <c r="B332" s="23"/>
    </row>
    <row r="333" spans="1:13" x14ac:dyDescent="0.3">
      <c r="A333" s="23" t="s">
        <v>183</v>
      </c>
      <c r="B333" s="23"/>
      <c r="C333" s="40">
        <f>C327+C331</f>
        <v>-200.00000000000003</v>
      </c>
      <c r="D333" s="40">
        <f t="shared" ref="D333:M333" ca="1" si="113">D327+D331</f>
        <v>32.957632000000018</v>
      </c>
      <c r="E333" s="40">
        <f t="shared" ca="1" si="113"/>
        <v>43.088879999999989</v>
      </c>
      <c r="F333" s="40">
        <f t="shared" ca="1" si="113"/>
        <v>30.713873500000005</v>
      </c>
      <c r="G333" s="40">
        <f t="shared" ca="1" si="113"/>
        <v>33.523845124999987</v>
      </c>
      <c r="H333" s="40">
        <f t="shared" ca="1" si="113"/>
        <v>41.846943906250026</v>
      </c>
      <c r="I333" s="40">
        <f t="shared" ca="1" si="113"/>
        <v>43.941573587500002</v>
      </c>
      <c r="J333" s="40">
        <f t="shared" ca="1" si="113"/>
        <v>36.792853369960937</v>
      </c>
      <c r="K333" s="40">
        <f t="shared" ca="1" si="113"/>
        <v>48.38845741585056</v>
      </c>
      <c r="L333" s="40">
        <f t="shared" ca="1" si="113"/>
        <v>50.294754788680663</v>
      </c>
      <c r="M333" s="40">
        <f t="shared" ca="1" si="113"/>
        <v>45.728735772056183</v>
      </c>
    </row>
    <row r="334" spans="1:13" x14ac:dyDescent="0.3">
      <c r="A334" s="23"/>
      <c r="B334" s="23"/>
    </row>
    <row r="335" spans="1:13" x14ac:dyDescent="0.3">
      <c r="A335" s="70" t="s">
        <v>355</v>
      </c>
      <c r="B335" s="70"/>
      <c r="C335" s="40">
        <f>C27</f>
        <v>0</v>
      </c>
      <c r="D335" s="40">
        <f t="shared" ref="D335:M335" si="114">D27</f>
        <v>0</v>
      </c>
      <c r="E335" s="40">
        <f t="shared" si="114"/>
        <v>0</v>
      </c>
      <c r="F335" s="40">
        <f t="shared" si="114"/>
        <v>0</v>
      </c>
      <c r="G335" s="40">
        <f t="shared" si="114"/>
        <v>0</v>
      </c>
      <c r="H335" s="40">
        <f t="shared" si="114"/>
        <v>0</v>
      </c>
      <c r="I335" s="40">
        <f t="shared" si="114"/>
        <v>0</v>
      </c>
      <c r="J335" s="40">
        <f t="shared" si="114"/>
        <v>0</v>
      </c>
      <c r="K335" s="40">
        <f t="shared" si="114"/>
        <v>0</v>
      </c>
      <c r="L335" s="40">
        <f t="shared" si="114"/>
        <v>0</v>
      </c>
      <c r="M335" s="40">
        <f t="shared" si="114"/>
        <v>0</v>
      </c>
    </row>
    <row r="336" spans="1:13" x14ac:dyDescent="0.3">
      <c r="A336" s="70" t="s">
        <v>184</v>
      </c>
      <c r="B336" s="70"/>
      <c r="C336" s="40">
        <f>C32</f>
        <v>66.5</v>
      </c>
      <c r="D336" s="40">
        <f t="shared" ref="D336:M338" si="115">D32</f>
        <v>0</v>
      </c>
      <c r="E336" s="40">
        <f t="shared" si="115"/>
        <v>0</v>
      </c>
      <c r="F336" s="40">
        <f t="shared" si="115"/>
        <v>0</v>
      </c>
      <c r="G336" s="40">
        <f t="shared" si="115"/>
        <v>0</v>
      </c>
      <c r="H336" s="40">
        <f t="shared" si="115"/>
        <v>0</v>
      </c>
      <c r="I336" s="40">
        <f t="shared" si="115"/>
        <v>0</v>
      </c>
      <c r="J336" s="40">
        <f t="shared" si="115"/>
        <v>0</v>
      </c>
      <c r="K336" s="40">
        <f t="shared" si="115"/>
        <v>0</v>
      </c>
      <c r="L336" s="40">
        <f t="shared" si="115"/>
        <v>0</v>
      </c>
      <c r="M336" s="40">
        <f t="shared" si="115"/>
        <v>0</v>
      </c>
    </row>
    <row r="337" spans="1:13" x14ac:dyDescent="0.3">
      <c r="A337" s="70" t="s">
        <v>356</v>
      </c>
      <c r="B337" s="70"/>
      <c r="C337" s="40">
        <f>C33</f>
        <v>132</v>
      </c>
      <c r="D337" s="40">
        <f t="shared" si="115"/>
        <v>0</v>
      </c>
      <c r="E337" s="40">
        <f t="shared" si="115"/>
        <v>0</v>
      </c>
      <c r="F337" s="40">
        <f t="shared" si="115"/>
        <v>0</v>
      </c>
      <c r="G337" s="40">
        <f t="shared" si="115"/>
        <v>0</v>
      </c>
      <c r="H337" s="40">
        <f t="shared" si="115"/>
        <v>0</v>
      </c>
      <c r="I337" s="40">
        <f t="shared" si="115"/>
        <v>0</v>
      </c>
      <c r="J337" s="40">
        <f t="shared" si="115"/>
        <v>0</v>
      </c>
      <c r="K337" s="40">
        <f t="shared" si="115"/>
        <v>0</v>
      </c>
      <c r="L337" s="40">
        <f t="shared" si="115"/>
        <v>0</v>
      </c>
      <c r="M337" s="40">
        <f t="shared" si="115"/>
        <v>0</v>
      </c>
    </row>
    <row r="338" spans="1:13" x14ac:dyDescent="0.3">
      <c r="A338" s="70" t="s">
        <v>185</v>
      </c>
      <c r="B338" s="70"/>
      <c r="C338" s="40">
        <f>C34</f>
        <v>1.5</v>
      </c>
      <c r="D338" s="40">
        <f t="shared" si="115"/>
        <v>0</v>
      </c>
      <c r="E338" s="40">
        <f t="shared" si="115"/>
        <v>0</v>
      </c>
      <c r="F338" s="40">
        <f t="shared" si="115"/>
        <v>0</v>
      </c>
      <c r="G338" s="40">
        <f t="shared" si="115"/>
        <v>0</v>
      </c>
      <c r="H338" s="40">
        <f t="shared" si="115"/>
        <v>0</v>
      </c>
      <c r="I338" s="40">
        <f t="shared" si="115"/>
        <v>0</v>
      </c>
      <c r="J338" s="40">
        <f t="shared" si="115"/>
        <v>0</v>
      </c>
      <c r="K338" s="40">
        <f t="shared" si="115"/>
        <v>0</v>
      </c>
      <c r="L338" s="40">
        <f t="shared" si="115"/>
        <v>0</v>
      </c>
      <c r="M338" s="40">
        <f t="shared" si="115"/>
        <v>0</v>
      </c>
    </row>
    <row r="339" spans="1:13" x14ac:dyDescent="0.3">
      <c r="A339" s="70" t="s">
        <v>186</v>
      </c>
      <c r="B339" s="70"/>
      <c r="C339" s="40">
        <f>-1*(C297+C298)</f>
        <v>0</v>
      </c>
      <c r="D339" s="40">
        <f t="shared" ref="D339:M339" ca="1" si="116">-1*(D297+D298)</f>
        <v>0</v>
      </c>
      <c r="E339" s="40">
        <f t="shared" ca="1" si="116"/>
        <v>-6.65</v>
      </c>
      <c r="F339" s="40">
        <f t="shared" ca="1" si="116"/>
        <v>-9.9749999999999996</v>
      </c>
      <c r="G339" s="40">
        <f t="shared" ca="1" si="116"/>
        <v>-13.3</v>
      </c>
      <c r="H339" s="40">
        <f t="shared" ca="1" si="116"/>
        <v>-13.3</v>
      </c>
      <c r="I339" s="40">
        <f t="shared" ca="1" si="116"/>
        <v>-13.3</v>
      </c>
      <c r="J339" s="40">
        <f t="shared" ca="1" si="116"/>
        <v>-13.3</v>
      </c>
      <c r="K339" s="40">
        <f t="shared" ca="1" si="116"/>
        <v>-13.3</v>
      </c>
      <c r="L339" s="40">
        <f t="shared" ca="1" si="116"/>
        <v>-13.3</v>
      </c>
      <c r="M339" s="40">
        <f t="shared" ca="1" si="116"/>
        <v>-13.3</v>
      </c>
    </row>
    <row r="340" spans="1:13" x14ac:dyDescent="0.3">
      <c r="A340" s="23" t="s">
        <v>187</v>
      </c>
      <c r="B340" s="23"/>
      <c r="C340" s="40">
        <f>SUM(C335:C339)</f>
        <v>200</v>
      </c>
      <c r="D340" s="40">
        <f t="shared" ref="D340:M340" ca="1" si="117">SUM(D335:D339)</f>
        <v>0</v>
      </c>
      <c r="E340" s="40">
        <f t="shared" ca="1" si="117"/>
        <v>-6.65</v>
      </c>
      <c r="F340" s="40">
        <f t="shared" ca="1" si="117"/>
        <v>-9.9749999999999996</v>
      </c>
      <c r="G340" s="40">
        <f t="shared" ca="1" si="117"/>
        <v>-13.3</v>
      </c>
      <c r="H340" s="40">
        <f t="shared" ca="1" si="117"/>
        <v>-13.3</v>
      </c>
      <c r="I340" s="40">
        <f t="shared" ca="1" si="117"/>
        <v>-13.3</v>
      </c>
      <c r="J340" s="40">
        <f t="shared" ca="1" si="117"/>
        <v>-13.3</v>
      </c>
      <c r="K340" s="40">
        <f t="shared" ca="1" si="117"/>
        <v>-13.3</v>
      </c>
      <c r="L340" s="40">
        <f t="shared" ca="1" si="117"/>
        <v>-13.3</v>
      </c>
      <c r="M340" s="40">
        <f t="shared" ca="1" si="117"/>
        <v>-13.3</v>
      </c>
    </row>
    <row r="341" spans="1:13" x14ac:dyDescent="0.3">
      <c r="A341" s="23"/>
      <c r="B341" s="23"/>
    </row>
    <row r="342" spans="1:13" x14ac:dyDescent="0.3">
      <c r="A342" s="23" t="s">
        <v>190</v>
      </c>
      <c r="B342" s="23"/>
      <c r="D342" s="40">
        <f>C344</f>
        <v>0</v>
      </c>
      <c r="E342" s="40">
        <f t="shared" ref="E342:M342" ca="1" si="118">D344</f>
        <v>32.957632000000018</v>
      </c>
      <c r="F342" s="40">
        <f t="shared" ca="1" si="118"/>
        <v>69.396512000000001</v>
      </c>
      <c r="G342" s="40">
        <f t="shared" ca="1" si="118"/>
        <v>90.135385500000012</v>
      </c>
      <c r="H342" s="40">
        <f t="shared" ca="1" si="118"/>
        <v>110.359230625</v>
      </c>
      <c r="I342" s="40">
        <f t="shared" ca="1" si="118"/>
        <v>138.90617453125003</v>
      </c>
      <c r="J342" s="40">
        <f t="shared" ca="1" si="118"/>
        <v>169.54774811875004</v>
      </c>
      <c r="K342" s="40">
        <f t="shared" ca="1" si="118"/>
        <v>193.04060148871096</v>
      </c>
      <c r="L342" s="40">
        <f t="shared" ca="1" si="118"/>
        <v>228.12905890456153</v>
      </c>
      <c r="M342" s="40">
        <f t="shared" ca="1" si="118"/>
        <v>265.1238136932422</v>
      </c>
    </row>
    <row r="343" spans="1:13" x14ac:dyDescent="0.3">
      <c r="A343" s="23" t="s">
        <v>191</v>
      </c>
      <c r="B343" s="23"/>
      <c r="C343" s="40">
        <f>C333+C340</f>
        <v>0</v>
      </c>
      <c r="D343" s="40">
        <f t="shared" ref="D343:M343" ca="1" si="119">D333+D340</f>
        <v>32.957632000000018</v>
      </c>
      <c r="E343" s="40">
        <f t="shared" ca="1" si="119"/>
        <v>36.43887999999999</v>
      </c>
      <c r="F343" s="40">
        <f t="shared" ca="1" si="119"/>
        <v>20.738873500000004</v>
      </c>
      <c r="G343" s="40">
        <f t="shared" ca="1" si="119"/>
        <v>20.223845124999986</v>
      </c>
      <c r="H343" s="40">
        <f t="shared" ca="1" si="119"/>
        <v>28.546943906250025</v>
      </c>
      <c r="I343" s="40">
        <f t="shared" ca="1" si="119"/>
        <v>30.641573587500002</v>
      </c>
      <c r="J343" s="40">
        <f t="shared" ca="1" si="119"/>
        <v>23.492853369960937</v>
      </c>
      <c r="K343" s="40">
        <f t="shared" ca="1" si="119"/>
        <v>35.088457415850556</v>
      </c>
      <c r="L343" s="40">
        <f t="shared" ca="1" si="119"/>
        <v>36.994754788680666</v>
      </c>
      <c r="M343" s="40">
        <f t="shared" ca="1" si="119"/>
        <v>32.428735772056186</v>
      </c>
    </row>
    <row r="344" spans="1:13" x14ac:dyDescent="0.3">
      <c r="A344" s="23" t="s">
        <v>192</v>
      </c>
      <c r="B344" s="23"/>
      <c r="C344" s="40">
        <f>C342+C343</f>
        <v>0</v>
      </c>
      <c r="D344" s="40">
        <f t="shared" ref="D344:M344" ca="1" si="120">D342+D343</f>
        <v>32.957632000000018</v>
      </c>
      <c r="E344" s="40">
        <f t="shared" ca="1" si="120"/>
        <v>69.396512000000001</v>
      </c>
      <c r="F344" s="40">
        <f t="shared" ca="1" si="120"/>
        <v>90.135385500000012</v>
      </c>
      <c r="G344" s="40">
        <f t="shared" ca="1" si="120"/>
        <v>110.359230625</v>
      </c>
      <c r="H344" s="40">
        <f t="shared" ca="1" si="120"/>
        <v>138.90617453125003</v>
      </c>
      <c r="I344" s="40">
        <f t="shared" ca="1" si="120"/>
        <v>169.54774811875004</v>
      </c>
      <c r="J344" s="40">
        <f t="shared" ca="1" si="120"/>
        <v>193.04060148871096</v>
      </c>
      <c r="K344" s="40">
        <f t="shared" ca="1" si="120"/>
        <v>228.12905890456153</v>
      </c>
      <c r="L344" s="40">
        <f t="shared" ca="1" si="120"/>
        <v>265.1238136932422</v>
      </c>
      <c r="M344" s="40">
        <f t="shared" ca="1" si="120"/>
        <v>297.5525494652984</v>
      </c>
    </row>
    <row r="345" spans="1:13" x14ac:dyDescent="0.3">
      <c r="A345" s="23"/>
      <c r="B345" s="23"/>
    </row>
    <row r="348" spans="1:13" x14ac:dyDescent="0.3">
      <c r="A348" s="130" t="s">
        <v>357</v>
      </c>
    </row>
    <row r="349" spans="1:13" x14ac:dyDescent="0.3">
      <c r="A349" s="23"/>
    </row>
    <row r="350" spans="1:13" x14ac:dyDescent="0.3">
      <c r="A350" s="130" t="s">
        <v>193</v>
      </c>
    </row>
    <row r="351" spans="1:13" x14ac:dyDescent="0.3">
      <c r="A351" s="70" t="s">
        <v>358</v>
      </c>
    </row>
    <row r="352" spans="1:13" x14ac:dyDescent="0.3">
      <c r="A352" s="131" t="s">
        <v>75</v>
      </c>
      <c r="C352" s="40">
        <f>B352+C335</f>
        <v>0</v>
      </c>
      <c r="D352" s="40">
        <f>C352+D335</f>
        <v>0</v>
      </c>
      <c r="E352" s="40">
        <f t="shared" ref="E352:M353" si="121">D352+E335</f>
        <v>0</v>
      </c>
      <c r="F352" s="40">
        <f t="shared" si="121"/>
        <v>0</v>
      </c>
      <c r="G352" s="40">
        <f t="shared" si="121"/>
        <v>0</v>
      </c>
      <c r="H352" s="40">
        <f t="shared" si="121"/>
        <v>0</v>
      </c>
      <c r="I352" s="40">
        <f t="shared" si="121"/>
        <v>0</v>
      </c>
      <c r="J352" s="40">
        <f t="shared" si="121"/>
        <v>0</v>
      </c>
      <c r="K352" s="40">
        <f t="shared" si="121"/>
        <v>0</v>
      </c>
      <c r="L352" s="40">
        <f t="shared" si="121"/>
        <v>0</v>
      </c>
      <c r="M352" s="40">
        <f t="shared" si="121"/>
        <v>0</v>
      </c>
    </row>
    <row r="353" spans="1:13" x14ac:dyDescent="0.3">
      <c r="A353" s="131" t="s">
        <v>0</v>
      </c>
      <c r="C353" s="40">
        <f>B353+C336</f>
        <v>66.5</v>
      </c>
      <c r="D353" s="40">
        <f>C353+D336</f>
        <v>66.5</v>
      </c>
      <c r="E353" s="40">
        <f t="shared" si="121"/>
        <v>66.5</v>
      </c>
      <c r="F353" s="40">
        <f t="shared" si="121"/>
        <v>66.5</v>
      </c>
      <c r="G353" s="40">
        <f t="shared" si="121"/>
        <v>66.5</v>
      </c>
      <c r="H353" s="40">
        <f t="shared" si="121"/>
        <v>66.5</v>
      </c>
      <c r="I353" s="40">
        <f t="shared" si="121"/>
        <v>66.5</v>
      </c>
      <c r="J353" s="40">
        <f t="shared" si="121"/>
        <v>66.5</v>
      </c>
      <c r="K353" s="40">
        <f t="shared" si="121"/>
        <v>66.5</v>
      </c>
      <c r="L353" s="40">
        <f t="shared" si="121"/>
        <v>66.5</v>
      </c>
      <c r="M353" s="40">
        <f t="shared" si="121"/>
        <v>66.5</v>
      </c>
    </row>
    <row r="354" spans="1:13" x14ac:dyDescent="0.3">
      <c r="A354" s="70" t="s">
        <v>359</v>
      </c>
      <c r="C354" s="40">
        <f>B354+C338</f>
        <v>1.5</v>
      </c>
      <c r="D354" s="40">
        <f>C354+D338</f>
        <v>1.5</v>
      </c>
      <c r="E354" s="40">
        <f t="shared" ref="E354:M354" si="122">D354+E338</f>
        <v>1.5</v>
      </c>
      <c r="F354" s="40">
        <f t="shared" si="122"/>
        <v>1.5</v>
      </c>
      <c r="G354" s="40">
        <f t="shared" si="122"/>
        <v>1.5</v>
      </c>
      <c r="H354" s="40">
        <f t="shared" si="122"/>
        <v>1.5</v>
      </c>
      <c r="I354" s="40">
        <f t="shared" si="122"/>
        <v>1.5</v>
      </c>
      <c r="J354" s="40">
        <f t="shared" si="122"/>
        <v>1.5</v>
      </c>
      <c r="K354" s="40">
        <f t="shared" si="122"/>
        <v>1.5</v>
      </c>
      <c r="L354" s="40">
        <f t="shared" si="122"/>
        <v>1.5</v>
      </c>
      <c r="M354" s="40">
        <f t="shared" si="122"/>
        <v>1.5</v>
      </c>
    </row>
    <row r="355" spans="1:13" x14ac:dyDescent="0.3">
      <c r="A355" s="70" t="s">
        <v>196</v>
      </c>
      <c r="C355" s="40">
        <f>IF(C300&gt;0,C300,0)</f>
        <v>0</v>
      </c>
      <c r="D355" s="40">
        <f t="shared" ref="D355:M355" ca="1" si="123">IF(D300&gt;0,D300,0)</f>
        <v>18.670252000000023</v>
      </c>
      <c r="E355" s="40">
        <f t="shared" ca="1" si="123"/>
        <v>44.521752000000006</v>
      </c>
      <c r="F355" s="40">
        <f t="shared" ca="1" si="123"/>
        <v>72.570995500000009</v>
      </c>
      <c r="G355" s="40">
        <f t="shared" ca="1" si="123"/>
        <v>99.802960625000011</v>
      </c>
      <c r="H355" s="40">
        <f t="shared" ca="1" si="123"/>
        <v>133.45577453125003</v>
      </c>
      <c r="I355" s="40">
        <f t="shared" ca="1" si="123"/>
        <v>169.00096811875002</v>
      </c>
      <c r="J355" s="40">
        <f t="shared" ca="1" si="123"/>
        <v>199.49294148871095</v>
      </c>
      <c r="K355" s="40">
        <f t="shared" ca="1" si="123"/>
        <v>241.17601890456152</v>
      </c>
      <c r="L355" s="40">
        <f t="shared" ca="1" si="123"/>
        <v>284.36089369324219</v>
      </c>
      <c r="M355" s="40">
        <f t="shared" ca="1" si="123"/>
        <v>322.57524946529838</v>
      </c>
    </row>
    <row r="356" spans="1:13" x14ac:dyDescent="0.3">
      <c r="A356" s="70" t="s">
        <v>197</v>
      </c>
      <c r="C356" s="40">
        <f>B356+C337+C324</f>
        <v>132</v>
      </c>
      <c r="D356" s="40">
        <f t="shared" ref="D356:M356" si="124">C356+D337+D324</f>
        <v>132</v>
      </c>
      <c r="E356" s="40">
        <f t="shared" si="124"/>
        <v>132</v>
      </c>
      <c r="F356" s="40">
        <f t="shared" si="124"/>
        <v>115.5</v>
      </c>
      <c r="G356" s="40">
        <f t="shared" si="124"/>
        <v>99</v>
      </c>
      <c r="H356" s="40">
        <f t="shared" si="124"/>
        <v>82.5</v>
      </c>
      <c r="I356" s="40">
        <f t="shared" si="124"/>
        <v>66</v>
      </c>
      <c r="J356" s="40">
        <f t="shared" si="124"/>
        <v>49.5</v>
      </c>
      <c r="K356" s="40">
        <f t="shared" si="124"/>
        <v>33</v>
      </c>
      <c r="L356" s="40">
        <f t="shared" si="124"/>
        <v>16.5</v>
      </c>
      <c r="M356" s="40">
        <f t="shared" si="124"/>
        <v>0</v>
      </c>
    </row>
    <row r="357" spans="1:13" x14ac:dyDescent="0.3">
      <c r="A357" s="70" t="s">
        <v>198</v>
      </c>
      <c r="C357">
        <f t="shared" ref="C357:M358" si="125">B357+C319</f>
        <v>0</v>
      </c>
      <c r="D357">
        <f t="shared" si="125"/>
        <v>17.3</v>
      </c>
      <c r="E357">
        <f t="shared" si="125"/>
        <v>22.9</v>
      </c>
      <c r="F357">
        <f t="shared" si="125"/>
        <v>26.7</v>
      </c>
      <c r="G357">
        <f t="shared" si="125"/>
        <v>30.5</v>
      </c>
      <c r="H357">
        <f t="shared" si="125"/>
        <v>30.5</v>
      </c>
      <c r="I357">
        <f t="shared" si="125"/>
        <v>30.5</v>
      </c>
      <c r="J357">
        <f t="shared" si="125"/>
        <v>30.5</v>
      </c>
      <c r="K357">
        <f t="shared" si="125"/>
        <v>30.5</v>
      </c>
      <c r="L357">
        <f t="shared" si="125"/>
        <v>30.5</v>
      </c>
      <c r="M357">
        <f t="shared" si="125"/>
        <v>30.5</v>
      </c>
    </row>
    <row r="358" spans="1:13" x14ac:dyDescent="0.3">
      <c r="A358" s="70" t="s">
        <v>199</v>
      </c>
      <c r="C358">
        <f t="shared" si="125"/>
        <v>0</v>
      </c>
      <c r="D358">
        <f t="shared" si="125"/>
        <v>6.8</v>
      </c>
      <c r="E358">
        <f t="shared" si="125"/>
        <v>9.1</v>
      </c>
      <c r="F358">
        <f t="shared" si="125"/>
        <v>10.6</v>
      </c>
      <c r="G358">
        <f t="shared" si="125"/>
        <v>12.2</v>
      </c>
      <c r="H358">
        <f t="shared" si="125"/>
        <v>12.2</v>
      </c>
      <c r="I358">
        <f t="shared" si="125"/>
        <v>12.2</v>
      </c>
      <c r="J358">
        <f t="shared" si="125"/>
        <v>12.2</v>
      </c>
      <c r="K358">
        <f t="shared" si="125"/>
        <v>12.2</v>
      </c>
      <c r="L358">
        <f t="shared" si="125"/>
        <v>12.2</v>
      </c>
      <c r="M358">
        <f t="shared" si="125"/>
        <v>12.2</v>
      </c>
    </row>
    <row r="359" spans="1:13" x14ac:dyDescent="0.3">
      <c r="A359" s="23"/>
    </row>
    <row r="360" spans="1:13" x14ac:dyDescent="0.3">
      <c r="A360" s="23" t="s">
        <v>360</v>
      </c>
      <c r="C360" s="40">
        <f>SUM(C352:C359)</f>
        <v>200</v>
      </c>
      <c r="D360" s="40">
        <f t="shared" ref="D360:M360" ca="1" si="126">SUM(D352:D359)</f>
        <v>242.77025200000003</v>
      </c>
      <c r="E360" s="40">
        <f t="shared" ca="1" si="126"/>
        <v>276.52175199999999</v>
      </c>
      <c r="F360" s="40">
        <f t="shared" ca="1" si="126"/>
        <v>293.37099549999999</v>
      </c>
      <c r="G360" s="40">
        <f t="shared" ca="1" si="126"/>
        <v>309.50296062500001</v>
      </c>
      <c r="H360" s="40">
        <f t="shared" ca="1" si="126"/>
        <v>326.65577453125002</v>
      </c>
      <c r="I360" s="40">
        <f t="shared" ca="1" si="126"/>
        <v>345.70096811875004</v>
      </c>
      <c r="J360" s="40">
        <f t="shared" ca="1" si="126"/>
        <v>359.69294148871091</v>
      </c>
      <c r="K360" s="40">
        <f t="shared" ca="1" si="126"/>
        <v>384.87601890456148</v>
      </c>
      <c r="L360" s="40">
        <f t="shared" ca="1" si="126"/>
        <v>411.56089369324218</v>
      </c>
      <c r="M360" s="40">
        <f t="shared" ca="1" si="126"/>
        <v>433.27524946529837</v>
      </c>
    </row>
    <row r="361" spans="1:13" x14ac:dyDescent="0.3">
      <c r="A361" s="23"/>
    </row>
    <row r="362" spans="1:13" x14ac:dyDescent="0.3">
      <c r="A362" s="130" t="s">
        <v>361</v>
      </c>
    </row>
    <row r="363" spans="1:13" x14ac:dyDescent="0.3">
      <c r="A363" s="70" t="s">
        <v>362</v>
      </c>
      <c r="C363" s="40">
        <f t="shared" ref="C363:M363" si="127">B363+C329*-1</f>
        <v>174.70000000000002</v>
      </c>
      <c r="D363" s="40">
        <f t="shared" si="127"/>
        <v>174.70000000000002</v>
      </c>
      <c r="E363" s="40">
        <f t="shared" si="127"/>
        <v>174.70000000000002</v>
      </c>
      <c r="F363" s="40">
        <f t="shared" si="127"/>
        <v>177.20000000000002</v>
      </c>
      <c r="G363" s="40">
        <f t="shared" si="127"/>
        <v>179.70000000000002</v>
      </c>
      <c r="H363" s="40">
        <f t="shared" si="127"/>
        <v>182.20000000000002</v>
      </c>
      <c r="I363" s="40">
        <f t="shared" si="127"/>
        <v>184.70000000000002</v>
      </c>
      <c r="J363" s="40">
        <f t="shared" si="127"/>
        <v>189.70000000000002</v>
      </c>
      <c r="K363" s="40">
        <f t="shared" si="127"/>
        <v>194.70000000000002</v>
      </c>
      <c r="L363" s="40">
        <f t="shared" si="127"/>
        <v>199.70000000000002</v>
      </c>
      <c r="M363" s="40">
        <f t="shared" si="127"/>
        <v>204.70000000000002</v>
      </c>
    </row>
    <row r="364" spans="1:13" x14ac:dyDescent="0.3">
      <c r="A364" s="132" t="s">
        <v>363</v>
      </c>
      <c r="C364" s="40">
        <f t="shared" ref="C364:M364" si="128">B364+C312</f>
        <v>0</v>
      </c>
      <c r="D364" s="40">
        <f t="shared" si="128"/>
        <v>12.887380000000002</v>
      </c>
      <c r="E364" s="40">
        <f t="shared" si="128"/>
        <v>25.774760000000004</v>
      </c>
      <c r="F364" s="40">
        <f t="shared" si="128"/>
        <v>38.86439</v>
      </c>
      <c r="G364" s="40">
        <f t="shared" si="128"/>
        <v>52.156270000000006</v>
      </c>
      <c r="H364" s="40">
        <f t="shared" si="128"/>
        <v>65.650400000000005</v>
      </c>
      <c r="I364" s="40">
        <f t="shared" si="128"/>
        <v>79.34678000000001</v>
      </c>
      <c r="J364" s="40">
        <f t="shared" si="128"/>
        <v>93.447660000000013</v>
      </c>
      <c r="K364" s="40">
        <f t="shared" si="128"/>
        <v>107.95304000000002</v>
      </c>
      <c r="L364" s="40">
        <f t="shared" si="128"/>
        <v>122.86292000000002</v>
      </c>
      <c r="M364" s="40">
        <f t="shared" si="128"/>
        <v>138.17730000000003</v>
      </c>
    </row>
    <row r="365" spans="1:13" x14ac:dyDescent="0.3">
      <c r="A365" s="23" t="s">
        <v>364</v>
      </c>
      <c r="C365">
        <f>C363-C364</f>
        <v>174.70000000000002</v>
      </c>
      <c r="D365" s="40">
        <f t="shared" ref="D365:M365" si="129">D363-D364</f>
        <v>161.81262000000001</v>
      </c>
      <c r="E365" s="40">
        <f t="shared" si="129"/>
        <v>148.92524</v>
      </c>
      <c r="F365" s="40">
        <f t="shared" si="129"/>
        <v>138.33561000000003</v>
      </c>
      <c r="G365" s="40">
        <f t="shared" si="129"/>
        <v>127.54373000000001</v>
      </c>
      <c r="H365" s="40">
        <f t="shared" si="129"/>
        <v>116.54960000000001</v>
      </c>
      <c r="I365" s="40">
        <f t="shared" si="129"/>
        <v>105.35322000000001</v>
      </c>
      <c r="J365" s="40">
        <f t="shared" si="129"/>
        <v>96.252340000000004</v>
      </c>
      <c r="K365" s="40">
        <f t="shared" si="129"/>
        <v>86.746960000000001</v>
      </c>
      <c r="L365" s="40">
        <f t="shared" si="129"/>
        <v>76.83708</v>
      </c>
      <c r="M365" s="40">
        <f t="shared" si="129"/>
        <v>66.522699999999986</v>
      </c>
    </row>
    <row r="366" spans="1:13" x14ac:dyDescent="0.3">
      <c r="A366" s="70" t="s">
        <v>206</v>
      </c>
      <c r="C366" s="40">
        <f t="shared" ref="C366:M366" si="130">B366+C318*-1</f>
        <v>9</v>
      </c>
      <c r="D366" s="40">
        <f t="shared" si="130"/>
        <v>32.1</v>
      </c>
      <c r="E366" s="40">
        <f t="shared" si="130"/>
        <v>42.7</v>
      </c>
      <c r="F366" s="40">
        <f t="shared" si="130"/>
        <v>49.8</v>
      </c>
      <c r="G366" s="40">
        <f t="shared" si="130"/>
        <v>56.9</v>
      </c>
      <c r="H366" s="40">
        <f t="shared" si="130"/>
        <v>56.9</v>
      </c>
      <c r="I366" s="40">
        <f t="shared" si="130"/>
        <v>56.9</v>
      </c>
      <c r="J366" s="40">
        <f t="shared" si="130"/>
        <v>56.9</v>
      </c>
      <c r="K366" s="40">
        <f t="shared" si="130"/>
        <v>56.9</v>
      </c>
      <c r="L366" s="40">
        <f t="shared" si="130"/>
        <v>56.9</v>
      </c>
      <c r="M366" s="40">
        <f t="shared" si="130"/>
        <v>56.9</v>
      </c>
    </row>
    <row r="367" spans="1:13" x14ac:dyDescent="0.3">
      <c r="A367" s="70" t="s">
        <v>207</v>
      </c>
      <c r="C367" s="40">
        <f>C344</f>
        <v>0</v>
      </c>
      <c r="D367" s="40">
        <f t="shared" ref="D367:M367" ca="1" si="131">D344</f>
        <v>32.957632000000018</v>
      </c>
      <c r="E367" s="40">
        <f t="shared" ca="1" si="131"/>
        <v>69.396512000000001</v>
      </c>
      <c r="F367" s="40">
        <f t="shared" ca="1" si="131"/>
        <v>90.135385500000012</v>
      </c>
      <c r="G367" s="40">
        <f t="shared" ca="1" si="131"/>
        <v>110.359230625</v>
      </c>
      <c r="H367" s="40">
        <f t="shared" ca="1" si="131"/>
        <v>138.90617453125003</v>
      </c>
      <c r="I367" s="40">
        <f t="shared" ca="1" si="131"/>
        <v>169.54774811875004</v>
      </c>
      <c r="J367" s="40">
        <f t="shared" ca="1" si="131"/>
        <v>193.04060148871096</v>
      </c>
      <c r="K367" s="40">
        <f t="shared" ca="1" si="131"/>
        <v>228.12905890456153</v>
      </c>
      <c r="L367" s="40">
        <f t="shared" ca="1" si="131"/>
        <v>265.1238136932422</v>
      </c>
      <c r="M367" s="40">
        <f t="shared" ca="1" si="131"/>
        <v>297.5525494652984</v>
      </c>
    </row>
    <row r="368" spans="1:13" x14ac:dyDescent="0.3">
      <c r="A368" s="70" t="s">
        <v>208</v>
      </c>
      <c r="C368" s="40">
        <f t="shared" ref="C368:M368" si="132">B368+(C330*-1)-C313</f>
        <v>16.3</v>
      </c>
      <c r="D368" s="40">
        <f t="shared" si="132"/>
        <v>15.9</v>
      </c>
      <c r="E368" s="40">
        <f t="shared" si="132"/>
        <v>15.5</v>
      </c>
      <c r="F368" s="40">
        <f t="shared" si="132"/>
        <v>15.1</v>
      </c>
      <c r="G368" s="40">
        <f t="shared" si="132"/>
        <v>14.7</v>
      </c>
      <c r="H368" s="40">
        <f t="shared" si="132"/>
        <v>14.299999999999999</v>
      </c>
      <c r="I368" s="40">
        <f t="shared" si="132"/>
        <v>13.899999999999999</v>
      </c>
      <c r="J368" s="40">
        <f t="shared" si="132"/>
        <v>13.499999999999998</v>
      </c>
      <c r="K368" s="40">
        <f t="shared" si="132"/>
        <v>13.099999999999998</v>
      </c>
      <c r="L368" s="40">
        <f t="shared" si="132"/>
        <v>12.699999999999998</v>
      </c>
      <c r="M368" s="40">
        <f t="shared" si="132"/>
        <v>12.299999999999997</v>
      </c>
    </row>
    <row r="369" spans="1:13" x14ac:dyDescent="0.3">
      <c r="A369" s="70" t="s">
        <v>209</v>
      </c>
      <c r="C369" s="40">
        <f>IF(C300&lt;=0,-1*C300,0)</f>
        <v>0</v>
      </c>
      <c r="D369" s="40">
        <f t="shared" ref="D369:M369" ca="1" si="133">IF(D300&lt;=0,-1*D300,0)</f>
        <v>0</v>
      </c>
      <c r="E369" s="40">
        <f t="shared" ca="1" si="133"/>
        <v>0</v>
      </c>
      <c r="F369" s="40">
        <f t="shared" ca="1" si="133"/>
        <v>0</v>
      </c>
      <c r="G369" s="40">
        <f t="shared" ca="1" si="133"/>
        <v>0</v>
      </c>
      <c r="H369" s="40">
        <f t="shared" ca="1" si="133"/>
        <v>0</v>
      </c>
      <c r="I369" s="40">
        <f t="shared" ca="1" si="133"/>
        <v>0</v>
      </c>
      <c r="J369" s="40">
        <f t="shared" ca="1" si="133"/>
        <v>0</v>
      </c>
      <c r="K369" s="40">
        <f t="shared" ca="1" si="133"/>
        <v>0</v>
      </c>
      <c r="L369" s="40">
        <f t="shared" ca="1" si="133"/>
        <v>0</v>
      </c>
      <c r="M369" s="40">
        <f t="shared" ca="1" si="133"/>
        <v>0</v>
      </c>
    </row>
    <row r="370" spans="1:13" x14ac:dyDescent="0.3">
      <c r="A370" s="23"/>
    </row>
    <row r="371" spans="1:13" x14ac:dyDescent="0.3">
      <c r="A371" s="23" t="s">
        <v>365</v>
      </c>
      <c r="C371" s="40">
        <f>SUM(C365:C369)</f>
        <v>200.00000000000003</v>
      </c>
      <c r="D371" s="40">
        <f t="shared" ref="D371:M371" ca="1" si="134">SUM(D365:D369)</f>
        <v>242.77025200000003</v>
      </c>
      <c r="E371" s="40">
        <f t="shared" ca="1" si="134"/>
        <v>276.52175199999999</v>
      </c>
      <c r="F371" s="40">
        <f t="shared" ca="1" si="134"/>
        <v>293.37099550000005</v>
      </c>
      <c r="G371" s="40">
        <f t="shared" ca="1" si="134"/>
        <v>309.50296062500001</v>
      </c>
      <c r="H371" s="40">
        <f t="shared" ca="1" si="134"/>
        <v>326.65577453125007</v>
      </c>
      <c r="I371" s="40">
        <f t="shared" ca="1" si="134"/>
        <v>345.70096811874998</v>
      </c>
      <c r="J371" s="40">
        <f t="shared" ca="1" si="134"/>
        <v>359.69294148871097</v>
      </c>
      <c r="K371" s="40">
        <f t="shared" ca="1" si="134"/>
        <v>384.87601890456153</v>
      </c>
      <c r="L371" s="40">
        <f t="shared" ca="1" si="134"/>
        <v>411.56089369324218</v>
      </c>
      <c r="M371" s="40">
        <f t="shared" ca="1" si="134"/>
        <v>433.27524946529837</v>
      </c>
    </row>
    <row r="372" spans="1:13" x14ac:dyDescent="0.3">
      <c r="A372" s="23"/>
    </row>
    <row r="373" spans="1:13" x14ac:dyDescent="0.3">
      <c r="A373" s="23" t="s">
        <v>366</v>
      </c>
      <c r="C373" s="40">
        <f>C360-C371</f>
        <v>0</v>
      </c>
      <c r="D373" s="40">
        <f t="shared" ref="D373:M373" ca="1" si="135">D360-D371</f>
        <v>0</v>
      </c>
      <c r="E373" s="40">
        <f t="shared" ca="1" si="135"/>
        <v>0</v>
      </c>
      <c r="F373" s="40">
        <f t="shared" ca="1" si="135"/>
        <v>0</v>
      </c>
      <c r="G373" s="40">
        <f t="shared" ca="1" si="135"/>
        <v>0</v>
      </c>
      <c r="H373" s="40">
        <f t="shared" ca="1" si="135"/>
        <v>0</v>
      </c>
      <c r="I373" s="40">
        <f t="shared" ca="1" si="135"/>
        <v>0</v>
      </c>
      <c r="J373" s="40">
        <f t="shared" ca="1" si="135"/>
        <v>0</v>
      </c>
      <c r="K373" s="40">
        <f t="shared" ca="1" si="135"/>
        <v>0</v>
      </c>
      <c r="L373" s="40">
        <f t="shared" ca="1" si="135"/>
        <v>0</v>
      </c>
      <c r="M373" s="40">
        <f t="shared" ca="1" si="135"/>
        <v>0</v>
      </c>
    </row>
    <row r="376" spans="1:13" x14ac:dyDescent="0.3">
      <c r="A376" s="23" t="s">
        <v>367</v>
      </c>
    </row>
    <row r="378" spans="1:13" x14ac:dyDescent="0.3">
      <c r="A378" s="23" t="s">
        <v>368</v>
      </c>
      <c r="C378" s="40">
        <f t="shared" ref="C378:M378" si="136">(C356+C357+C358)/(C352+C353+C354+C355)</f>
        <v>1.9411764705882353</v>
      </c>
      <c r="D378" s="40">
        <f t="shared" ca="1" si="136"/>
        <v>1.8010793368871247</v>
      </c>
      <c r="E378" s="40">
        <f t="shared" ca="1" si="136"/>
        <v>1.4574959693126712</v>
      </c>
      <c r="F378" s="40">
        <f t="shared" ca="1" si="136"/>
        <v>1.0869952187256153</v>
      </c>
      <c r="G378" s="40">
        <f t="shared" ca="1" si="136"/>
        <v>0.84444278856715771</v>
      </c>
      <c r="H378" s="40">
        <f t="shared" ca="1" si="136"/>
        <v>0.62147635276932134</v>
      </c>
      <c r="I378" s="40">
        <f t="shared" ca="1" si="136"/>
        <v>0.45864791550360062</v>
      </c>
      <c r="J378" s="40">
        <f t="shared" ca="1" si="136"/>
        <v>0.34468199230554702</v>
      </c>
      <c r="K378" s="40">
        <f t="shared" ca="1" si="136"/>
        <v>0.24484434552269588</v>
      </c>
      <c r="L378" s="40">
        <f t="shared" ca="1" si="136"/>
        <v>0.16800956365929259</v>
      </c>
      <c r="M378" s="40">
        <f t="shared" ca="1" si="136"/>
        <v>0.1093259238993171</v>
      </c>
    </row>
    <row r="379" spans="1:13" x14ac:dyDescent="0.3">
      <c r="A379" s="23" t="s">
        <v>247</v>
      </c>
      <c r="C379" s="40"/>
      <c r="D379" s="40">
        <f t="shared" ref="D379:M379" ca="1" si="137">(D366+D367)/(D357+D358)</f>
        <v>2.6994868049792533</v>
      </c>
      <c r="E379" s="40">
        <f t="shared" ca="1" si="137"/>
        <v>3.5030160000000001</v>
      </c>
      <c r="F379" s="40">
        <f t="shared" ca="1" si="137"/>
        <v>3.7516189142091156</v>
      </c>
      <c r="G379" s="40">
        <f t="shared" ca="1" si="137"/>
        <v>3.9170780005854797</v>
      </c>
      <c r="H379" s="40">
        <f t="shared" ca="1" si="137"/>
        <v>4.5856246962822018</v>
      </c>
      <c r="I379" s="40">
        <f t="shared" ca="1" si="137"/>
        <v>5.3032259512587832</v>
      </c>
      <c r="J379" s="40">
        <f t="shared" ca="1" si="137"/>
        <v>5.8534098709299984</v>
      </c>
      <c r="K379" s="40">
        <f t="shared" ca="1" si="137"/>
        <v>6.6751536043222828</v>
      </c>
      <c r="L379" s="40">
        <f t="shared" ca="1" si="137"/>
        <v>7.5415413042913855</v>
      </c>
      <c r="M379" s="40">
        <f t="shared" ca="1" si="137"/>
        <v>8.3009964745971505</v>
      </c>
    </row>
    <row r="380" spans="1:13" x14ac:dyDescent="0.3">
      <c r="A380" s="23" t="s">
        <v>248</v>
      </c>
      <c r="C380" s="40">
        <f>(C365-C356)/C365*100</f>
        <v>24.441900400686901</v>
      </c>
      <c r="D380" s="40">
        <f t="shared" ref="D380:M380" si="138">(D365-D356)/D365*100</f>
        <v>18.424162466438037</v>
      </c>
      <c r="E380" s="40">
        <f t="shared" si="138"/>
        <v>11.364923769805577</v>
      </c>
      <c r="F380" s="40">
        <f t="shared" si="138"/>
        <v>16.507398203542838</v>
      </c>
      <c r="G380" s="40">
        <f t="shared" si="138"/>
        <v>22.379563464233019</v>
      </c>
      <c r="H380" s="40">
        <f t="shared" si="138"/>
        <v>29.214686279489598</v>
      </c>
      <c r="I380" s="40">
        <f t="shared" si="138"/>
        <v>37.353599633689413</v>
      </c>
      <c r="J380" s="40">
        <f t="shared" si="138"/>
        <v>48.572678856430926</v>
      </c>
      <c r="K380" s="40">
        <f t="shared" si="138"/>
        <v>61.958321075459011</v>
      </c>
      <c r="L380" s="40">
        <f t="shared" si="138"/>
        <v>78.525992919043773</v>
      </c>
      <c r="M380" s="40">
        <f t="shared" si="138"/>
        <v>100</v>
      </c>
    </row>
    <row r="381" spans="1:13" x14ac:dyDescent="0.3">
      <c r="A381" s="23" t="s">
        <v>245</v>
      </c>
      <c r="C381" s="40">
        <f>C29/C36*100</f>
        <v>17.5</v>
      </c>
      <c r="D381" s="40"/>
      <c r="E381" s="40"/>
      <c r="F381" s="40"/>
      <c r="G381" s="40"/>
      <c r="H381" s="40"/>
      <c r="I381" s="40"/>
      <c r="J381" s="40"/>
      <c r="K381" s="40"/>
      <c r="L381" s="40"/>
      <c r="M381" s="40"/>
    </row>
    <row r="383" spans="1:13" x14ac:dyDescent="0.3">
      <c r="A383" s="124" t="s">
        <v>369</v>
      </c>
    </row>
    <row r="384" spans="1:13" x14ac:dyDescent="0.3">
      <c r="A384" s="23"/>
    </row>
    <row r="385" spans="1:13" x14ac:dyDescent="0.3">
      <c r="A385" s="23" t="s">
        <v>370</v>
      </c>
    </row>
    <row r="386" spans="1:13" x14ac:dyDescent="0.3">
      <c r="A386" t="s">
        <v>139</v>
      </c>
      <c r="C386">
        <f t="shared" ref="C386:M391" si="139">C262</f>
        <v>0</v>
      </c>
      <c r="D386" s="40">
        <f t="shared" ca="1" si="139"/>
        <v>87.197199999999995</v>
      </c>
      <c r="E386" s="40">
        <f t="shared" ca="1" si="139"/>
        <v>99.596400000000003</v>
      </c>
      <c r="F386" s="40">
        <f t="shared" ca="1" si="139"/>
        <v>114.0958</v>
      </c>
      <c r="G386" s="40">
        <f t="shared" ca="1" si="139"/>
        <v>119.3956</v>
      </c>
      <c r="H386" s="40">
        <f t="shared" ca="1" si="139"/>
        <v>127.1952</v>
      </c>
      <c r="I386" s="40">
        <f t="shared" ca="1" si="139"/>
        <v>123.66199999999999</v>
      </c>
      <c r="J386" s="40">
        <f t="shared" ca="1" si="139"/>
        <v>114.82899999999999</v>
      </c>
      <c r="K386" s="40">
        <f t="shared" ca="1" si="139"/>
        <v>132.495</v>
      </c>
      <c r="L386" s="40">
        <f t="shared" ca="1" si="139"/>
        <v>134.26159999999999</v>
      </c>
      <c r="M386" s="40">
        <f t="shared" ca="1" si="139"/>
        <v>125.4286</v>
      </c>
    </row>
    <row r="387" spans="1:13" x14ac:dyDescent="0.3">
      <c r="A387" t="s">
        <v>65</v>
      </c>
      <c r="C387">
        <f t="shared" si="139"/>
        <v>0</v>
      </c>
      <c r="D387" s="40">
        <f t="shared" si="139"/>
        <v>0</v>
      </c>
      <c r="E387" s="40">
        <f t="shared" si="139"/>
        <v>0</v>
      </c>
      <c r="F387" s="40">
        <f t="shared" si="139"/>
        <v>0</v>
      </c>
      <c r="G387" s="40">
        <f t="shared" si="139"/>
        <v>0</v>
      </c>
      <c r="H387" s="40">
        <f t="shared" si="139"/>
        <v>0</v>
      </c>
      <c r="I387" s="40">
        <f t="shared" si="139"/>
        <v>0</v>
      </c>
      <c r="J387" s="40">
        <f t="shared" si="139"/>
        <v>0</v>
      </c>
      <c r="K387" s="40">
        <f t="shared" si="139"/>
        <v>0</v>
      </c>
      <c r="L387" s="40">
        <f t="shared" si="139"/>
        <v>0</v>
      </c>
      <c r="M387" s="40">
        <f t="shared" si="139"/>
        <v>0</v>
      </c>
    </row>
    <row r="388" spans="1:13" x14ac:dyDescent="0.3">
      <c r="A388" t="s">
        <v>66</v>
      </c>
      <c r="C388">
        <f t="shared" si="139"/>
        <v>0</v>
      </c>
      <c r="D388" s="40">
        <f t="shared" si="139"/>
        <v>0</v>
      </c>
      <c r="E388" s="40">
        <f t="shared" si="139"/>
        <v>0</v>
      </c>
      <c r="F388" s="40">
        <f t="shared" si="139"/>
        <v>0</v>
      </c>
      <c r="G388" s="40">
        <f t="shared" si="139"/>
        <v>0</v>
      </c>
      <c r="H388" s="40">
        <f t="shared" si="139"/>
        <v>0</v>
      </c>
      <c r="I388" s="40">
        <f t="shared" si="139"/>
        <v>0</v>
      </c>
      <c r="J388" s="40">
        <f t="shared" si="139"/>
        <v>0</v>
      </c>
      <c r="K388" s="40">
        <f t="shared" si="139"/>
        <v>0</v>
      </c>
      <c r="L388" s="40">
        <f t="shared" si="139"/>
        <v>0</v>
      </c>
      <c r="M388" s="40">
        <f t="shared" si="139"/>
        <v>0</v>
      </c>
    </row>
    <row r="389" spans="1:13" x14ac:dyDescent="0.3">
      <c r="A389" t="s">
        <v>67</v>
      </c>
      <c r="C389">
        <f t="shared" si="139"/>
        <v>0</v>
      </c>
      <c r="D389" s="40">
        <f t="shared" ca="1" si="139"/>
        <v>0</v>
      </c>
      <c r="E389" s="40">
        <f t="shared" ca="1" si="139"/>
        <v>0</v>
      </c>
      <c r="F389" s="40">
        <f t="shared" ca="1" si="139"/>
        <v>0</v>
      </c>
      <c r="G389" s="40">
        <f t="shared" ca="1" si="139"/>
        <v>0</v>
      </c>
      <c r="H389" s="40">
        <f t="shared" ca="1" si="139"/>
        <v>0</v>
      </c>
      <c r="I389" s="40">
        <f t="shared" ca="1" si="139"/>
        <v>0</v>
      </c>
      <c r="J389" s="40">
        <f t="shared" ca="1" si="139"/>
        <v>0</v>
      </c>
      <c r="K389" s="40">
        <f t="shared" ca="1" si="139"/>
        <v>0</v>
      </c>
      <c r="L389" s="40">
        <f t="shared" ca="1" si="139"/>
        <v>0</v>
      </c>
      <c r="M389" s="40">
        <f t="shared" ca="1" si="139"/>
        <v>0</v>
      </c>
    </row>
    <row r="390" spans="1:13" x14ac:dyDescent="0.3">
      <c r="A390" t="s">
        <v>140</v>
      </c>
      <c r="C390">
        <f t="shared" si="139"/>
        <v>0</v>
      </c>
      <c r="D390" s="40">
        <f t="shared" ca="1" si="139"/>
        <v>1.5329999999999999</v>
      </c>
      <c r="E390" s="40">
        <f t="shared" ca="1" si="139"/>
        <v>1.9710000000000001</v>
      </c>
      <c r="F390" s="40">
        <f t="shared" ca="1" si="139"/>
        <v>2.2995000000000001</v>
      </c>
      <c r="G390" s="40">
        <f t="shared" ca="1" si="139"/>
        <v>2.4089999999999998</v>
      </c>
      <c r="H390" s="40">
        <f t="shared" ca="1" si="139"/>
        <v>2.6280000000000001</v>
      </c>
      <c r="I390" s="40">
        <f t="shared" ca="1" si="139"/>
        <v>2.5549999999999997</v>
      </c>
      <c r="J390" s="40">
        <f t="shared" ca="1" si="139"/>
        <v>2.3725000000000001</v>
      </c>
      <c r="K390" s="40">
        <f t="shared" ca="1" si="139"/>
        <v>2.7374999999999998</v>
      </c>
      <c r="L390" s="40">
        <f t="shared" ca="1" si="139"/>
        <v>2.774</v>
      </c>
      <c r="M390" s="40">
        <f t="shared" ca="1" si="139"/>
        <v>2.5914999999999999</v>
      </c>
    </row>
    <row r="391" spans="1:13" x14ac:dyDescent="0.3">
      <c r="A391" t="s">
        <v>141</v>
      </c>
      <c r="C391">
        <f t="shared" si="139"/>
        <v>0</v>
      </c>
      <c r="D391" s="40">
        <f t="shared" ca="1" si="139"/>
        <v>1.2263999999999999</v>
      </c>
      <c r="E391" s="40">
        <f t="shared" ca="1" si="139"/>
        <v>1.5768</v>
      </c>
      <c r="F391" s="40">
        <f t="shared" ca="1" si="139"/>
        <v>1.8395999999999999</v>
      </c>
      <c r="G391" s="40">
        <f t="shared" ca="1" si="139"/>
        <v>1.9272</v>
      </c>
      <c r="H391" s="40">
        <f t="shared" ca="1" si="139"/>
        <v>2.1023999999999998</v>
      </c>
      <c r="I391" s="40">
        <f t="shared" ca="1" si="139"/>
        <v>2.0439999999999996</v>
      </c>
      <c r="J391" s="40">
        <f t="shared" ca="1" si="139"/>
        <v>1.8979999999999999</v>
      </c>
      <c r="K391" s="40">
        <f t="shared" ca="1" si="139"/>
        <v>2.19</v>
      </c>
      <c r="L391" s="40">
        <f t="shared" ca="1" si="139"/>
        <v>2.2191999999999998</v>
      </c>
      <c r="M391" s="40">
        <f t="shared" ca="1" si="139"/>
        <v>2.0731999999999999</v>
      </c>
    </row>
    <row r="392" spans="1:13" x14ac:dyDescent="0.3">
      <c r="A392" t="s">
        <v>371</v>
      </c>
      <c r="C392">
        <f>C269*0.6</f>
        <v>0</v>
      </c>
      <c r="D392" s="40">
        <f t="shared" ref="D392:M392" si="140">D269*0.6</f>
        <v>1.92</v>
      </c>
      <c r="E392" s="40">
        <f t="shared" si="140"/>
        <v>2.0640000000000001</v>
      </c>
      <c r="F392" s="40">
        <f t="shared" si="140"/>
        <v>2.2188000000000003</v>
      </c>
      <c r="G392" s="40">
        <f t="shared" si="140"/>
        <v>2.3852100000000003</v>
      </c>
      <c r="H392" s="40">
        <f t="shared" si="140"/>
        <v>2.5641007500000002</v>
      </c>
      <c r="I392" s="40">
        <f t="shared" si="140"/>
        <v>2.7564083062500004</v>
      </c>
      <c r="J392" s="40">
        <f t="shared" si="140"/>
        <v>2.9631389292187507</v>
      </c>
      <c r="K392" s="40">
        <f t="shared" si="140"/>
        <v>3.1853743489101567</v>
      </c>
      <c r="L392" s="40">
        <f t="shared" si="140"/>
        <v>3.4242774250784187</v>
      </c>
      <c r="M392" s="40">
        <f t="shared" si="140"/>
        <v>3.6810982319593002</v>
      </c>
    </row>
    <row r="393" spans="1:13" x14ac:dyDescent="0.3">
      <c r="A393" t="s">
        <v>112</v>
      </c>
      <c r="C393">
        <f>C270</f>
        <v>0</v>
      </c>
      <c r="D393" s="40">
        <f t="shared" ref="D393:M393" ca="1" si="141">D270</f>
        <v>0</v>
      </c>
      <c r="E393" s="40">
        <f t="shared" ca="1" si="141"/>
        <v>0</v>
      </c>
      <c r="F393" s="40">
        <f t="shared" ca="1" si="141"/>
        <v>0</v>
      </c>
      <c r="G393" s="40">
        <f t="shared" ca="1" si="141"/>
        <v>0</v>
      </c>
      <c r="H393" s="40">
        <f t="shared" ca="1" si="141"/>
        <v>0</v>
      </c>
      <c r="I393" s="40">
        <f t="shared" ca="1" si="141"/>
        <v>0</v>
      </c>
      <c r="J393" s="40">
        <f t="shared" ca="1" si="141"/>
        <v>0</v>
      </c>
      <c r="K393" s="40">
        <f t="shared" ca="1" si="141"/>
        <v>0</v>
      </c>
      <c r="L393" s="40">
        <f t="shared" ca="1" si="141"/>
        <v>0</v>
      </c>
      <c r="M393" s="40">
        <f t="shared" ca="1" si="141"/>
        <v>0</v>
      </c>
    </row>
    <row r="394" spans="1:13" x14ac:dyDescent="0.3">
      <c r="A394" t="s">
        <v>321</v>
      </c>
      <c r="C394">
        <f>C276</f>
        <v>0</v>
      </c>
      <c r="D394" s="40">
        <f t="shared" ref="D394:M395" ca="1" si="142">D276</f>
        <v>2.9556240000000003</v>
      </c>
      <c r="E394" s="40">
        <f t="shared" ca="1" si="142"/>
        <v>3.8000880000000001</v>
      </c>
      <c r="F394" s="40">
        <f t="shared" ca="1" si="142"/>
        <v>4.4334359999999995</v>
      </c>
      <c r="G394" s="40">
        <f t="shared" ca="1" si="142"/>
        <v>4.644552</v>
      </c>
      <c r="H394" s="40">
        <f t="shared" ca="1" si="142"/>
        <v>5.0667840000000002</v>
      </c>
      <c r="I394" s="40">
        <f t="shared" ca="1" si="142"/>
        <v>4.9260399999999995</v>
      </c>
      <c r="J394" s="40">
        <f t="shared" ca="1" si="142"/>
        <v>4.5741800000000001</v>
      </c>
      <c r="K394" s="40">
        <f t="shared" ca="1" si="142"/>
        <v>5.2778999999999998</v>
      </c>
      <c r="L394" s="40">
        <f t="shared" ca="1" si="142"/>
        <v>5.3482719999999997</v>
      </c>
      <c r="M394" s="40">
        <f t="shared" ca="1" si="142"/>
        <v>4.9964120000000003</v>
      </c>
    </row>
    <row r="395" spans="1:13" x14ac:dyDescent="0.3">
      <c r="A395" t="s">
        <v>113</v>
      </c>
      <c r="C395">
        <f>C277</f>
        <v>0</v>
      </c>
      <c r="D395" s="40">
        <f t="shared" ca="1" si="142"/>
        <v>2.9556240000000003</v>
      </c>
      <c r="E395" s="40">
        <f t="shared" ca="1" si="142"/>
        <v>3.8000880000000001</v>
      </c>
      <c r="F395" s="40">
        <f t="shared" ca="1" si="142"/>
        <v>4.4334359999999995</v>
      </c>
      <c r="G395" s="40">
        <f t="shared" ca="1" si="142"/>
        <v>4.644552</v>
      </c>
      <c r="H395" s="40">
        <f t="shared" ca="1" si="142"/>
        <v>5.0667840000000002</v>
      </c>
      <c r="I395" s="40">
        <f t="shared" si="142"/>
        <v>0</v>
      </c>
      <c r="J395" s="40">
        <f t="shared" si="142"/>
        <v>0</v>
      </c>
      <c r="K395" s="40">
        <f t="shared" si="142"/>
        <v>0</v>
      </c>
      <c r="L395" s="40">
        <f t="shared" si="142"/>
        <v>0</v>
      </c>
      <c r="M395" s="40">
        <f t="shared" si="142"/>
        <v>0</v>
      </c>
    </row>
    <row r="396" spans="1:13" x14ac:dyDescent="0.3">
      <c r="A396" s="70" t="s">
        <v>218</v>
      </c>
      <c r="C396">
        <f>C187</f>
        <v>0</v>
      </c>
      <c r="D396" s="40">
        <f t="shared" ref="D396:M396" si="143">D187</f>
        <v>2.0760000000000001</v>
      </c>
      <c r="E396" s="40">
        <f t="shared" si="143"/>
        <v>2.7479999999999993</v>
      </c>
      <c r="F396" s="40">
        <f t="shared" si="143"/>
        <v>3.2039999999999997</v>
      </c>
      <c r="G396" s="40">
        <f t="shared" si="143"/>
        <v>3.66</v>
      </c>
      <c r="H396" s="40">
        <f t="shared" si="143"/>
        <v>3.66</v>
      </c>
      <c r="I396" s="40">
        <f t="shared" si="143"/>
        <v>3.66</v>
      </c>
      <c r="J396" s="40">
        <f t="shared" si="143"/>
        <v>3.66</v>
      </c>
      <c r="K396" s="40">
        <f t="shared" si="143"/>
        <v>3.66</v>
      </c>
      <c r="L396" s="40">
        <f t="shared" si="143"/>
        <v>3.66</v>
      </c>
      <c r="M396" s="40">
        <f t="shared" si="143"/>
        <v>3.66</v>
      </c>
    </row>
    <row r="397" spans="1:13" x14ac:dyDescent="0.3">
      <c r="A397" s="23" t="s">
        <v>372</v>
      </c>
      <c r="C397">
        <f>SUM(C386:C396)</f>
        <v>0</v>
      </c>
      <c r="D397" s="40">
        <f t="shared" ref="D397:M397" ca="1" si="144">SUM(D386:D396)</f>
        <v>99.86384799999999</v>
      </c>
      <c r="E397" s="40">
        <f t="shared" ca="1" si="144"/>
        <v>115.55637600000001</v>
      </c>
      <c r="F397" s="40">
        <f t="shared" ca="1" si="144"/>
        <v>132.52457200000001</v>
      </c>
      <c r="G397" s="40">
        <f t="shared" ca="1" si="144"/>
        <v>139.066114</v>
      </c>
      <c r="H397" s="40">
        <f t="shared" ca="1" si="144"/>
        <v>148.28326874999999</v>
      </c>
      <c r="I397" s="40">
        <f t="shared" ca="1" si="144"/>
        <v>139.60344830624999</v>
      </c>
      <c r="J397" s="40">
        <f t="shared" ca="1" si="144"/>
        <v>130.29681892921874</v>
      </c>
      <c r="K397" s="40">
        <f t="shared" ca="1" si="144"/>
        <v>149.54577434891016</v>
      </c>
      <c r="L397" s="40">
        <f t="shared" ca="1" si="144"/>
        <v>151.68734942507842</v>
      </c>
      <c r="M397" s="40">
        <f t="shared" ca="1" si="144"/>
        <v>142.4308102319593</v>
      </c>
    </row>
    <row r="399" spans="1:13" x14ac:dyDescent="0.3">
      <c r="A399" s="23" t="s">
        <v>220</v>
      </c>
    </row>
    <row r="400" spans="1:13" x14ac:dyDescent="0.3">
      <c r="A400" t="s">
        <v>2</v>
      </c>
      <c r="C400">
        <f>C268</f>
        <v>0</v>
      </c>
      <c r="D400" s="40">
        <f t="shared" ref="D400:M400" si="145">D268</f>
        <v>0</v>
      </c>
      <c r="E400" s="40">
        <f t="shared" si="145"/>
        <v>0</v>
      </c>
      <c r="F400" s="40">
        <f t="shared" si="145"/>
        <v>0</v>
      </c>
      <c r="G400" s="40">
        <f t="shared" si="145"/>
        <v>0</v>
      </c>
      <c r="H400" s="40">
        <f t="shared" si="145"/>
        <v>0</v>
      </c>
      <c r="I400" s="40">
        <f t="shared" si="145"/>
        <v>0</v>
      </c>
      <c r="J400" s="40">
        <f t="shared" si="145"/>
        <v>0</v>
      </c>
      <c r="K400" s="40">
        <f t="shared" si="145"/>
        <v>0</v>
      </c>
      <c r="L400" s="40">
        <f t="shared" si="145"/>
        <v>0</v>
      </c>
      <c r="M400" s="40">
        <f t="shared" si="145"/>
        <v>0</v>
      </c>
    </row>
    <row r="401" spans="1:13" x14ac:dyDescent="0.3">
      <c r="A401" t="s">
        <v>373</v>
      </c>
      <c r="C401">
        <f>C269*0.4</f>
        <v>0</v>
      </c>
      <c r="D401" s="40">
        <f t="shared" ref="D401:M401" si="146">D269*0.4</f>
        <v>1.2800000000000002</v>
      </c>
      <c r="E401" s="40">
        <f t="shared" si="146"/>
        <v>1.3760000000000003</v>
      </c>
      <c r="F401" s="40">
        <f t="shared" si="146"/>
        <v>1.4792000000000003</v>
      </c>
      <c r="G401" s="40">
        <f t="shared" si="146"/>
        <v>1.5901400000000003</v>
      </c>
      <c r="H401" s="40">
        <f t="shared" si="146"/>
        <v>1.7094005000000003</v>
      </c>
      <c r="I401" s="40">
        <f t="shared" si="146"/>
        <v>1.8376055375000004</v>
      </c>
      <c r="J401" s="40">
        <f t="shared" si="146"/>
        <v>1.9754259528125004</v>
      </c>
      <c r="K401" s="40">
        <f t="shared" si="146"/>
        <v>2.1235828992734382</v>
      </c>
      <c r="L401" s="40">
        <f t="shared" si="146"/>
        <v>2.2828516167189461</v>
      </c>
      <c r="M401" s="40">
        <f t="shared" si="146"/>
        <v>2.4540654879728674</v>
      </c>
    </row>
    <row r="402" spans="1:13" x14ac:dyDescent="0.3">
      <c r="A402" t="s">
        <v>143</v>
      </c>
      <c r="C402">
        <f>C271</f>
        <v>0</v>
      </c>
      <c r="D402" s="40">
        <f t="shared" ref="D402:M402" ca="1" si="147">D271</f>
        <v>8.7197200000000006</v>
      </c>
      <c r="E402" s="40">
        <f t="shared" ca="1" si="147"/>
        <v>9.9596400000000003</v>
      </c>
      <c r="F402" s="40">
        <f t="shared" ca="1" si="147"/>
        <v>11.40958</v>
      </c>
      <c r="G402" s="40">
        <f t="shared" ca="1" si="147"/>
        <v>11.93956</v>
      </c>
      <c r="H402" s="40">
        <f t="shared" ca="1" si="147"/>
        <v>12.719520000000001</v>
      </c>
      <c r="I402" s="40">
        <f t="shared" ca="1" si="147"/>
        <v>12.366199999999999</v>
      </c>
      <c r="J402" s="40">
        <f t="shared" ca="1" si="147"/>
        <v>11.482900000000001</v>
      </c>
      <c r="K402" s="40">
        <f t="shared" ca="1" si="147"/>
        <v>13.249500000000001</v>
      </c>
      <c r="L402" s="40">
        <f t="shared" ca="1" si="147"/>
        <v>13.426159999999999</v>
      </c>
      <c r="M402" s="40">
        <f t="shared" ca="1" si="147"/>
        <v>12.542860000000001</v>
      </c>
    </row>
    <row r="403" spans="1:13" x14ac:dyDescent="0.3">
      <c r="A403" t="s">
        <v>114</v>
      </c>
      <c r="C403">
        <f>C275</f>
        <v>0</v>
      </c>
      <c r="D403" s="40">
        <f t="shared" ref="D403:M403" si="148">D275</f>
        <v>1.8</v>
      </c>
      <c r="E403" s="40">
        <f t="shared" si="148"/>
        <v>1.9800000000000002</v>
      </c>
      <c r="F403" s="40">
        <f t="shared" si="148"/>
        <v>2.1780000000000004</v>
      </c>
      <c r="G403" s="40">
        <f t="shared" si="148"/>
        <v>2.3958000000000008</v>
      </c>
      <c r="H403" s="40">
        <f t="shared" si="148"/>
        <v>2.6353800000000009</v>
      </c>
      <c r="I403" s="40">
        <f t="shared" si="148"/>
        <v>2.8989180000000014</v>
      </c>
      <c r="J403" s="40">
        <f t="shared" si="148"/>
        <v>3.1888098000000018</v>
      </c>
      <c r="K403" s="40">
        <f t="shared" si="148"/>
        <v>3.5076907800000021</v>
      </c>
      <c r="L403" s="40">
        <f t="shared" si="148"/>
        <v>3.8584598580000025</v>
      </c>
      <c r="M403" s="40">
        <f t="shared" si="148"/>
        <v>4.244305843800003</v>
      </c>
    </row>
    <row r="404" spans="1:13" x14ac:dyDescent="0.3">
      <c r="A404" t="s">
        <v>146</v>
      </c>
      <c r="C404">
        <f>C278</f>
        <v>0</v>
      </c>
      <c r="D404" s="40">
        <f t="shared" ref="D404:M404" si="149">D278</f>
        <v>0</v>
      </c>
      <c r="E404" s="40">
        <f t="shared" si="149"/>
        <v>0</v>
      </c>
      <c r="F404" s="40">
        <f t="shared" si="149"/>
        <v>0</v>
      </c>
      <c r="G404" s="40">
        <f t="shared" si="149"/>
        <v>0</v>
      </c>
      <c r="H404" s="40">
        <f t="shared" si="149"/>
        <v>0</v>
      </c>
      <c r="I404" s="40">
        <f t="shared" si="149"/>
        <v>0</v>
      </c>
      <c r="J404" s="40">
        <f t="shared" si="149"/>
        <v>0</v>
      </c>
      <c r="K404" s="40">
        <f t="shared" si="149"/>
        <v>0</v>
      </c>
      <c r="L404" s="40">
        <f t="shared" si="149"/>
        <v>0</v>
      </c>
      <c r="M404" s="40">
        <f t="shared" si="149"/>
        <v>0</v>
      </c>
    </row>
    <row r="405" spans="1:13" x14ac:dyDescent="0.3">
      <c r="A405" s="70" t="s">
        <v>221</v>
      </c>
      <c r="C405">
        <f>C183</f>
        <v>0</v>
      </c>
      <c r="D405" s="40">
        <f t="shared" ref="D405:M405" si="150">D183</f>
        <v>17.16</v>
      </c>
      <c r="E405" s="40">
        <f t="shared" si="150"/>
        <v>17.16</v>
      </c>
      <c r="F405" s="40">
        <f t="shared" si="150"/>
        <v>16.087500000000002</v>
      </c>
      <c r="G405" s="40">
        <f t="shared" si="150"/>
        <v>13.942500000000001</v>
      </c>
      <c r="H405" s="40">
        <f t="shared" si="150"/>
        <v>11.797500000000001</v>
      </c>
      <c r="I405" s="40">
        <f t="shared" si="150"/>
        <v>9.6524999999999999</v>
      </c>
      <c r="J405" s="40">
        <f t="shared" si="150"/>
        <v>7.5075000000000003</v>
      </c>
      <c r="K405" s="40">
        <f t="shared" si="150"/>
        <v>5.3624999999999998</v>
      </c>
      <c r="L405" s="40">
        <f t="shared" si="150"/>
        <v>3.2175000000000002</v>
      </c>
      <c r="M405" s="40">
        <f t="shared" si="150"/>
        <v>1.0725</v>
      </c>
    </row>
    <row r="406" spans="1:13" x14ac:dyDescent="0.3">
      <c r="A406" s="70" t="s">
        <v>73</v>
      </c>
      <c r="C406">
        <f>C288</f>
        <v>0</v>
      </c>
      <c r="D406" s="40">
        <f t="shared" ref="D406:M406" si="151">D288</f>
        <v>0</v>
      </c>
      <c r="E406" s="40">
        <f t="shared" si="151"/>
        <v>0</v>
      </c>
      <c r="F406" s="40">
        <f t="shared" si="151"/>
        <v>0</v>
      </c>
      <c r="G406" s="40">
        <f t="shared" si="151"/>
        <v>0</v>
      </c>
      <c r="H406" s="40">
        <f t="shared" si="151"/>
        <v>0</v>
      </c>
      <c r="I406" s="40">
        <f t="shared" si="151"/>
        <v>0</v>
      </c>
      <c r="J406" s="40">
        <f t="shared" si="151"/>
        <v>0</v>
      </c>
      <c r="K406" s="40">
        <f t="shared" si="151"/>
        <v>0</v>
      </c>
      <c r="L406" s="40">
        <f t="shared" si="151"/>
        <v>0</v>
      </c>
      <c r="M406" s="40">
        <f t="shared" si="151"/>
        <v>0</v>
      </c>
    </row>
    <row r="407" spans="1:13" x14ac:dyDescent="0.3">
      <c r="A407" s="70" t="s">
        <v>20</v>
      </c>
      <c r="C407">
        <f>C279</f>
        <v>0</v>
      </c>
      <c r="D407" s="40">
        <f t="shared" ref="D407:M409" si="152">D279</f>
        <v>12.887380000000002</v>
      </c>
      <c r="E407" s="40">
        <f t="shared" si="152"/>
        <v>12.887380000000002</v>
      </c>
      <c r="F407" s="40">
        <f t="shared" si="152"/>
        <v>13.08963</v>
      </c>
      <c r="G407" s="40">
        <f t="shared" si="152"/>
        <v>13.291880000000003</v>
      </c>
      <c r="H407" s="40">
        <f t="shared" si="152"/>
        <v>13.49413</v>
      </c>
      <c r="I407" s="40">
        <f t="shared" si="152"/>
        <v>13.69638</v>
      </c>
      <c r="J407" s="40">
        <f t="shared" si="152"/>
        <v>14.10088</v>
      </c>
      <c r="K407" s="40">
        <f t="shared" si="152"/>
        <v>14.505380000000001</v>
      </c>
      <c r="L407" s="40">
        <f t="shared" si="152"/>
        <v>14.909880000000001</v>
      </c>
      <c r="M407" s="40">
        <f t="shared" si="152"/>
        <v>15.314380000000002</v>
      </c>
    </row>
    <row r="408" spans="1:13" x14ac:dyDescent="0.3">
      <c r="A408" s="70" t="s">
        <v>147</v>
      </c>
      <c r="C408">
        <f>C280</f>
        <v>0</v>
      </c>
      <c r="D408" s="40">
        <f t="shared" si="152"/>
        <v>0.4</v>
      </c>
      <c r="E408" s="40">
        <f t="shared" si="152"/>
        <v>0.4</v>
      </c>
      <c r="F408" s="40">
        <f t="shared" si="152"/>
        <v>0.4</v>
      </c>
      <c r="G408" s="40">
        <f t="shared" si="152"/>
        <v>0.4</v>
      </c>
      <c r="H408" s="40">
        <f t="shared" si="152"/>
        <v>0.4</v>
      </c>
      <c r="I408" s="40">
        <f t="shared" si="152"/>
        <v>0.4</v>
      </c>
      <c r="J408" s="40">
        <f t="shared" si="152"/>
        <v>0.4</v>
      </c>
      <c r="K408" s="40">
        <f t="shared" si="152"/>
        <v>0.4</v>
      </c>
      <c r="L408" s="40">
        <f t="shared" si="152"/>
        <v>0.4</v>
      </c>
      <c r="M408" s="40">
        <f t="shared" si="152"/>
        <v>0.4</v>
      </c>
    </row>
    <row r="409" spans="1:13" x14ac:dyDescent="0.3">
      <c r="A409" s="70" t="s">
        <v>70</v>
      </c>
      <c r="C409">
        <f>C281</f>
        <v>0</v>
      </c>
      <c r="D409" s="40">
        <f t="shared" si="152"/>
        <v>0</v>
      </c>
      <c r="E409" s="40">
        <f t="shared" si="152"/>
        <v>0</v>
      </c>
      <c r="F409" s="40">
        <f t="shared" si="152"/>
        <v>0</v>
      </c>
      <c r="G409" s="40">
        <f t="shared" si="152"/>
        <v>0</v>
      </c>
      <c r="H409" s="40">
        <f t="shared" si="152"/>
        <v>0</v>
      </c>
      <c r="I409" s="40">
        <f t="shared" si="152"/>
        <v>0</v>
      </c>
      <c r="J409" s="40">
        <f t="shared" si="152"/>
        <v>0</v>
      </c>
      <c r="K409" s="40">
        <f t="shared" si="152"/>
        <v>0</v>
      </c>
      <c r="L409" s="40">
        <f t="shared" si="152"/>
        <v>0</v>
      </c>
      <c r="M409" s="40">
        <f t="shared" si="152"/>
        <v>0</v>
      </c>
    </row>
    <row r="410" spans="1:13" x14ac:dyDescent="0.3">
      <c r="A410" s="23" t="s">
        <v>374</v>
      </c>
      <c r="C410">
        <f>SUM(C400:C409)</f>
        <v>0</v>
      </c>
      <c r="D410" s="40">
        <f t="shared" ref="D410:M410" ca="1" si="153">SUM(D400:D409)</f>
        <v>42.247100000000003</v>
      </c>
      <c r="E410" s="40">
        <f t="shared" ca="1" si="153"/>
        <v>43.763020000000004</v>
      </c>
      <c r="F410" s="40">
        <f t="shared" ca="1" si="153"/>
        <v>44.643909999999998</v>
      </c>
      <c r="G410" s="40">
        <f t="shared" ca="1" si="153"/>
        <v>43.55988</v>
      </c>
      <c r="H410" s="40">
        <f t="shared" ca="1" si="153"/>
        <v>42.755930499999998</v>
      </c>
      <c r="I410" s="40">
        <f t="shared" ca="1" si="153"/>
        <v>40.851603537499997</v>
      </c>
      <c r="J410" s="40">
        <f t="shared" ca="1" si="153"/>
        <v>38.655515752812498</v>
      </c>
      <c r="K410" s="40">
        <f t="shared" ca="1" si="153"/>
        <v>39.148653679273444</v>
      </c>
      <c r="L410" s="40">
        <f t="shared" ca="1" si="153"/>
        <v>38.094851474718951</v>
      </c>
      <c r="M410" s="40">
        <f t="shared" ca="1" si="153"/>
        <v>36.028111331772877</v>
      </c>
    </row>
    <row r="411" spans="1:13" x14ac:dyDescent="0.3">
      <c r="A411" s="23" t="s">
        <v>223</v>
      </c>
      <c r="C411">
        <f t="shared" ref="C411:M411" si="154">(C261-C397)</f>
        <v>0</v>
      </c>
      <c r="D411" s="40">
        <f t="shared" ca="1" si="154"/>
        <v>47.917352000000022</v>
      </c>
      <c r="E411" s="40">
        <f t="shared" ca="1" si="154"/>
        <v>74.44802399999999</v>
      </c>
      <c r="F411" s="40">
        <f t="shared" ca="1" si="154"/>
        <v>89.147227999999984</v>
      </c>
      <c r="G411" s="40">
        <f t="shared" ca="1" si="154"/>
        <v>93.161485999999996</v>
      </c>
      <c r="H411" s="40">
        <f t="shared" ca="1" si="154"/>
        <v>105.05593125000001</v>
      </c>
      <c r="I411" s="40">
        <f t="shared" ca="1" si="154"/>
        <v>106.69855169374998</v>
      </c>
      <c r="J411" s="40">
        <f t="shared" ca="1" si="154"/>
        <v>98.412181070781259</v>
      </c>
      <c r="K411" s="40">
        <f t="shared" ca="1" si="154"/>
        <v>114.34922565108982</v>
      </c>
      <c r="L411" s="40">
        <f t="shared" ca="1" si="154"/>
        <v>115.72625057492155</v>
      </c>
      <c r="M411" s="40">
        <f t="shared" ca="1" si="154"/>
        <v>107.38978976804071</v>
      </c>
    </row>
    <row r="412" spans="1:13" x14ac:dyDescent="0.3">
      <c r="A412" s="124" t="s">
        <v>215</v>
      </c>
      <c r="D412" s="40">
        <f t="shared" ref="D412:M412" ca="1" si="155">(D410/D411*D253)*100</f>
        <v>37.029971940018704</v>
      </c>
      <c r="E412" s="40">
        <f t="shared" ca="1" si="155"/>
        <v>31.742992668280905</v>
      </c>
      <c r="F412" s="40">
        <f t="shared" ca="1" si="155"/>
        <v>31.549677910344005</v>
      </c>
      <c r="G412" s="40">
        <f t="shared" ca="1" si="155"/>
        <v>30.859877868414426</v>
      </c>
      <c r="H412" s="40">
        <f t="shared" ca="1" si="155"/>
        <v>29.302743399364228</v>
      </c>
      <c r="I412" s="40">
        <f t="shared" ca="1" si="155"/>
        <v>26.800853453313607</v>
      </c>
      <c r="J412" s="40">
        <f t="shared" ca="1" si="155"/>
        <v>25.531478894118425</v>
      </c>
      <c r="K412" s="40">
        <f t="shared" ca="1" si="155"/>
        <v>25.677034621156835</v>
      </c>
      <c r="L412" s="40">
        <f t="shared" ca="1" si="155"/>
        <v>25.017735368556444</v>
      </c>
      <c r="M412" s="40">
        <f t="shared" ca="1" si="155"/>
        <v>23.819731001253306</v>
      </c>
    </row>
    <row r="415" spans="1:13" x14ac:dyDescent="0.3">
      <c r="A415" s="133" t="s">
        <v>375</v>
      </c>
    </row>
    <row r="416" spans="1:13" x14ac:dyDescent="0.3">
      <c r="A416" s="23" t="s">
        <v>376</v>
      </c>
    </row>
    <row r="417" spans="1:13" x14ac:dyDescent="0.3">
      <c r="A417" s="70" t="s">
        <v>225</v>
      </c>
      <c r="C417" s="40"/>
      <c r="D417" s="40">
        <f t="shared" ref="D417:M417" ca="1" si="156">D322</f>
        <v>52.193632000000022</v>
      </c>
      <c r="E417" s="40">
        <f t="shared" ca="1" si="156"/>
        <v>62.99687999999999</v>
      </c>
      <c r="F417" s="40">
        <f t="shared" ca="1" si="156"/>
        <v>69.005373500000005</v>
      </c>
      <c r="G417" s="40">
        <f t="shared" ca="1" si="156"/>
        <v>70.126345124999986</v>
      </c>
      <c r="H417" s="40">
        <f t="shared" ca="1" si="156"/>
        <v>76.304443906250029</v>
      </c>
      <c r="I417" s="40">
        <f t="shared" ca="1" si="156"/>
        <v>76.254073587500002</v>
      </c>
      <c r="J417" s="40">
        <f t="shared" ca="1" si="156"/>
        <v>69.460353369960941</v>
      </c>
      <c r="K417" s="40">
        <f t="shared" ca="1" si="156"/>
        <v>78.910957415850561</v>
      </c>
      <c r="L417" s="40">
        <f t="shared" ca="1" si="156"/>
        <v>78.672254788680661</v>
      </c>
      <c r="M417" s="40">
        <f t="shared" ca="1" si="156"/>
        <v>71.961235772056185</v>
      </c>
    </row>
    <row r="418" spans="1:13" x14ac:dyDescent="0.3">
      <c r="A418" s="70" t="s">
        <v>226</v>
      </c>
      <c r="D418" s="40">
        <f t="shared" ref="D418:M419" si="157">D287</f>
        <v>19.236000000000001</v>
      </c>
      <c r="E418" s="40">
        <f t="shared" si="157"/>
        <v>19.908000000000001</v>
      </c>
      <c r="F418" s="40">
        <f t="shared" si="157"/>
        <v>19.291500000000003</v>
      </c>
      <c r="G418" s="40">
        <f t="shared" si="157"/>
        <v>17.602499999999999</v>
      </c>
      <c r="H418" s="40">
        <f t="shared" si="157"/>
        <v>15.457500000000001</v>
      </c>
      <c r="I418" s="40">
        <f t="shared" si="157"/>
        <v>13.3125</v>
      </c>
      <c r="J418" s="40">
        <f t="shared" si="157"/>
        <v>11.1675</v>
      </c>
      <c r="K418" s="40">
        <f t="shared" si="157"/>
        <v>9.0225000000000009</v>
      </c>
      <c r="L418" s="40">
        <f t="shared" si="157"/>
        <v>6.8775000000000004</v>
      </c>
      <c r="M418" s="40">
        <f t="shared" si="157"/>
        <v>4.7324999999999999</v>
      </c>
    </row>
    <row r="419" spans="1:13" x14ac:dyDescent="0.3">
      <c r="A419" s="70" t="str">
        <f>A288</f>
        <v>Lease rentals</v>
      </c>
      <c r="D419" s="40">
        <f t="shared" si="157"/>
        <v>0</v>
      </c>
      <c r="E419" s="40">
        <f t="shared" si="157"/>
        <v>0</v>
      </c>
      <c r="F419" s="40">
        <f t="shared" si="157"/>
        <v>0</v>
      </c>
      <c r="G419" s="40">
        <f t="shared" si="157"/>
        <v>0</v>
      </c>
      <c r="H419" s="40">
        <f t="shared" si="157"/>
        <v>0</v>
      </c>
      <c r="I419" s="40">
        <f t="shared" si="157"/>
        <v>0</v>
      </c>
      <c r="J419" s="40">
        <f t="shared" si="157"/>
        <v>0</v>
      </c>
      <c r="K419" s="40">
        <f t="shared" si="157"/>
        <v>0</v>
      </c>
      <c r="L419" s="40">
        <f t="shared" si="157"/>
        <v>0</v>
      </c>
      <c r="M419" s="40">
        <f t="shared" si="157"/>
        <v>0</v>
      </c>
    </row>
    <row r="420" spans="1:13" x14ac:dyDescent="0.3">
      <c r="A420" s="70" t="s">
        <v>227</v>
      </c>
      <c r="D420" s="40">
        <f t="shared" ref="D420:M420" si="158">D324*-1</f>
        <v>0</v>
      </c>
      <c r="E420" s="40">
        <f t="shared" si="158"/>
        <v>0</v>
      </c>
      <c r="F420" s="40">
        <f t="shared" si="158"/>
        <v>16.5</v>
      </c>
      <c r="G420" s="40">
        <f t="shared" si="158"/>
        <v>16.5</v>
      </c>
      <c r="H420" s="40">
        <f t="shared" si="158"/>
        <v>16.5</v>
      </c>
      <c r="I420" s="40">
        <f t="shared" si="158"/>
        <v>16.5</v>
      </c>
      <c r="J420" s="40">
        <f t="shared" si="158"/>
        <v>16.5</v>
      </c>
      <c r="K420" s="40">
        <f t="shared" si="158"/>
        <v>16.5</v>
      </c>
      <c r="L420" s="40">
        <f t="shared" si="158"/>
        <v>16.5</v>
      </c>
      <c r="M420" s="40">
        <f t="shared" si="158"/>
        <v>16.5</v>
      </c>
    </row>
    <row r="421" spans="1:13" x14ac:dyDescent="0.3">
      <c r="A421" s="70" t="s">
        <v>228</v>
      </c>
      <c r="D421" s="40">
        <f t="shared" ref="D421:M421" ca="1" si="159">D417/(D418+D419+D420)</f>
        <v>2.713330838012062</v>
      </c>
      <c r="E421" s="40">
        <f t="shared" ca="1" si="159"/>
        <v>3.1644002411091012</v>
      </c>
      <c r="F421" s="40">
        <f t="shared" ca="1" si="159"/>
        <v>1.9279821605688503</v>
      </c>
      <c r="G421" s="40">
        <f t="shared" ca="1" si="159"/>
        <v>2.0563403012975585</v>
      </c>
      <c r="H421" s="40">
        <f t="shared" ca="1" si="159"/>
        <v>2.387685016232497</v>
      </c>
      <c r="I421" s="40">
        <f t="shared" ca="1" si="159"/>
        <v>2.5577886318658281</v>
      </c>
      <c r="J421" s="40">
        <f t="shared" ca="1" si="159"/>
        <v>2.5105395633852332</v>
      </c>
      <c r="K421" s="40">
        <f t="shared" ca="1" si="159"/>
        <v>3.0918192738113648</v>
      </c>
      <c r="L421" s="40">
        <f t="shared" ca="1" si="159"/>
        <v>3.3652980339506215</v>
      </c>
      <c r="M421" s="40">
        <f t="shared" ca="1" si="159"/>
        <v>3.3892022028520512</v>
      </c>
    </row>
    <row r="422" spans="1:13" x14ac:dyDescent="0.3">
      <c r="A422" s="70" t="s">
        <v>229</v>
      </c>
      <c r="C422" s="40">
        <f ca="1">AVERAGE(D421:M421)</f>
        <v>2.7164386263085172</v>
      </c>
    </row>
    <row r="425" spans="1:13" x14ac:dyDescent="0.3">
      <c r="A425" s="124" t="s">
        <v>377</v>
      </c>
    </row>
    <row r="426" spans="1:13" x14ac:dyDescent="0.3">
      <c r="A426" s="23"/>
    </row>
    <row r="427" spans="1:13" x14ac:dyDescent="0.3">
      <c r="A427" s="123" t="s">
        <v>230</v>
      </c>
    </row>
    <row r="428" spans="1:13" x14ac:dyDescent="0.3">
      <c r="A428" s="23"/>
      <c r="C428" s="23" t="s">
        <v>93</v>
      </c>
    </row>
    <row r="429" spans="1:13" x14ac:dyDescent="0.3">
      <c r="A429" s="23" t="s">
        <v>37</v>
      </c>
      <c r="C429">
        <v>100</v>
      </c>
      <c r="D429" s="40">
        <f>C10</f>
        <v>9</v>
      </c>
      <c r="E429" s="40">
        <f>D429*C429/100</f>
        <v>9</v>
      </c>
    </row>
    <row r="430" spans="1:13" x14ac:dyDescent="0.3">
      <c r="A430" s="23" t="s">
        <v>38</v>
      </c>
      <c r="C430">
        <v>33.33</v>
      </c>
      <c r="D430" s="40">
        <f>C11</f>
        <v>10.9</v>
      </c>
      <c r="E430" s="40">
        <f>D430*C430/100</f>
        <v>3.6329699999999998</v>
      </c>
    </row>
    <row r="431" spans="1:13" x14ac:dyDescent="0.3">
      <c r="A431" s="23" t="s">
        <v>232</v>
      </c>
      <c r="C431">
        <v>5</v>
      </c>
      <c r="D431" s="40">
        <f>C12+SUM(D141:M141)</f>
        <v>184.8</v>
      </c>
      <c r="E431" s="40">
        <f>D431*C431/100</f>
        <v>9.24</v>
      </c>
    </row>
    <row r="432" spans="1:13" x14ac:dyDescent="0.3">
      <c r="A432" s="23" t="s">
        <v>233</v>
      </c>
      <c r="C432">
        <v>100</v>
      </c>
      <c r="D432" s="40">
        <f>M366-M358</f>
        <v>44.7</v>
      </c>
      <c r="E432" s="40">
        <f>D432*C432/100</f>
        <v>44.7</v>
      </c>
    </row>
    <row r="433" spans="1:13" x14ac:dyDescent="0.3">
      <c r="A433" s="23"/>
    </row>
    <row r="434" spans="1:13" x14ac:dyDescent="0.3">
      <c r="A434" s="23" t="s">
        <v>235</v>
      </c>
      <c r="E434" s="40">
        <f>SUM(E429:E432)</f>
        <v>66.572969999999998</v>
      </c>
    </row>
    <row r="435" spans="1:13" x14ac:dyDescent="0.3">
      <c r="A435" s="23"/>
    </row>
    <row r="436" spans="1:13" x14ac:dyDescent="0.3">
      <c r="A436" s="23"/>
    </row>
    <row r="437" spans="1:13" x14ac:dyDescent="0.3">
      <c r="A437" s="23" t="s">
        <v>378</v>
      </c>
    </row>
    <row r="438" spans="1:13" x14ac:dyDescent="0.3">
      <c r="A438" s="23"/>
    </row>
    <row r="439" spans="1:13" x14ac:dyDescent="0.3">
      <c r="A439" s="23" t="s">
        <v>237</v>
      </c>
      <c r="C439" s="40">
        <f t="shared" ref="C439:M439" si="160">C10+C11+C12+C13-C19+C141</f>
        <v>177.50000000000003</v>
      </c>
      <c r="D439" s="40">
        <f t="shared" si="160"/>
        <v>0</v>
      </c>
      <c r="E439" s="40">
        <f t="shared" si="160"/>
        <v>0</v>
      </c>
      <c r="F439" s="40">
        <f t="shared" si="160"/>
        <v>2.5</v>
      </c>
      <c r="G439" s="40">
        <f t="shared" si="160"/>
        <v>2.5</v>
      </c>
      <c r="H439" s="40">
        <f t="shared" si="160"/>
        <v>2.5</v>
      </c>
      <c r="I439" s="40">
        <f t="shared" si="160"/>
        <v>2.5</v>
      </c>
      <c r="J439" s="40">
        <f t="shared" si="160"/>
        <v>5</v>
      </c>
      <c r="K439" s="40">
        <f t="shared" si="160"/>
        <v>5</v>
      </c>
      <c r="L439" s="40">
        <f t="shared" si="160"/>
        <v>5</v>
      </c>
      <c r="M439" s="40">
        <f t="shared" si="160"/>
        <v>5</v>
      </c>
    </row>
    <row r="440" spans="1:13" x14ac:dyDescent="0.3">
      <c r="A440" s="23" t="s">
        <v>238</v>
      </c>
      <c r="C440" s="40">
        <f>-1*C318-C320</f>
        <v>9</v>
      </c>
      <c r="D440" s="40">
        <f t="shared" ref="D440:M440" si="161">-1*D318-D320</f>
        <v>16.3</v>
      </c>
      <c r="E440" s="40">
        <f t="shared" si="161"/>
        <v>8.3000000000000007</v>
      </c>
      <c r="F440" s="40">
        <f t="shared" si="161"/>
        <v>5.5999999999999943</v>
      </c>
      <c r="G440" s="40">
        <f t="shared" si="161"/>
        <v>5.5000000000000018</v>
      </c>
      <c r="H440" s="40">
        <f t="shared" si="161"/>
        <v>0</v>
      </c>
      <c r="I440" s="40">
        <f t="shared" si="161"/>
        <v>0</v>
      </c>
      <c r="J440" s="40">
        <f t="shared" si="161"/>
        <v>0</v>
      </c>
      <c r="K440" s="40">
        <f t="shared" si="161"/>
        <v>0</v>
      </c>
      <c r="L440" s="40">
        <f t="shared" si="161"/>
        <v>0</v>
      </c>
      <c r="M440" s="40">
        <f t="shared" si="161"/>
        <v>0</v>
      </c>
    </row>
    <row r="441" spans="1:13" x14ac:dyDescent="0.3">
      <c r="A441" s="23" t="s">
        <v>239</v>
      </c>
      <c r="C441">
        <f>C273+C285</f>
        <v>0</v>
      </c>
      <c r="D441" s="40">
        <f t="shared" ref="D441:M441" ca="1" si="162">D273+D285</f>
        <v>109.87494799999999</v>
      </c>
      <c r="E441" s="40">
        <f t="shared" ca="1" si="162"/>
        <v>135.21139600000001</v>
      </c>
      <c r="F441" s="40">
        <f t="shared" ca="1" si="162"/>
        <v>155.07698199999999</v>
      </c>
      <c r="G441" s="40">
        <f t="shared" ca="1" si="162"/>
        <v>162.22349400000002</v>
      </c>
      <c r="H441" s="40">
        <f t="shared" ca="1" si="162"/>
        <v>175.58169924999999</v>
      </c>
      <c r="I441" s="40">
        <f t="shared" ca="1" si="162"/>
        <v>167.14255184374997</v>
      </c>
      <c r="J441" s="40">
        <f t="shared" ca="1" si="162"/>
        <v>157.78483468203126</v>
      </c>
      <c r="K441" s="40">
        <f t="shared" ca="1" si="162"/>
        <v>179.67192802818363</v>
      </c>
      <c r="L441" s="40">
        <f t="shared" ca="1" si="162"/>
        <v>182.90470089979738</v>
      </c>
      <c r="M441" s="40">
        <f t="shared" ca="1" si="162"/>
        <v>173.72642156373217</v>
      </c>
    </row>
    <row r="442" spans="1:13" x14ac:dyDescent="0.3">
      <c r="A442" s="23"/>
    </row>
    <row r="443" spans="1:13" x14ac:dyDescent="0.3">
      <c r="A443" s="23" t="s">
        <v>240</v>
      </c>
      <c r="C443" s="40">
        <f>SUM(C439:C441)</f>
        <v>186.50000000000003</v>
      </c>
      <c r="D443" s="40">
        <f t="shared" ref="D443:M443" ca="1" si="163">SUM(D439:D441)</f>
        <v>126.17494799999999</v>
      </c>
      <c r="E443" s="40">
        <f t="shared" ca="1" si="163"/>
        <v>143.51139600000002</v>
      </c>
      <c r="F443" s="40">
        <f t="shared" ca="1" si="163"/>
        <v>163.17698199999998</v>
      </c>
      <c r="G443" s="40">
        <f t="shared" ca="1" si="163"/>
        <v>170.22349400000002</v>
      </c>
      <c r="H443" s="40">
        <f t="shared" ca="1" si="163"/>
        <v>178.08169924999999</v>
      </c>
      <c r="I443" s="40">
        <f t="shared" ca="1" si="163"/>
        <v>169.64255184374997</v>
      </c>
      <c r="J443" s="40">
        <f t="shared" ca="1" si="163"/>
        <v>162.78483468203126</v>
      </c>
      <c r="K443" s="40">
        <f t="shared" ca="1" si="163"/>
        <v>184.67192802818363</v>
      </c>
      <c r="L443" s="40">
        <f t="shared" ca="1" si="163"/>
        <v>187.90470089979738</v>
      </c>
      <c r="M443" s="40">
        <f t="shared" ca="1" si="163"/>
        <v>178.72642156373217</v>
      </c>
    </row>
    <row r="444" spans="1:13" x14ac:dyDescent="0.3">
      <c r="A444" s="23"/>
    </row>
    <row r="445" spans="1:13" x14ac:dyDescent="0.3">
      <c r="A445" s="23" t="s">
        <v>379</v>
      </c>
    </row>
    <row r="446" spans="1:13" x14ac:dyDescent="0.3">
      <c r="A446" s="23"/>
    </row>
    <row r="447" spans="1:13" x14ac:dyDescent="0.3">
      <c r="A447" s="23" t="str">
        <f>A261</f>
        <v>Total operational income</v>
      </c>
      <c r="C447">
        <f>C261</f>
        <v>0</v>
      </c>
      <c r="D447" s="40">
        <f t="shared" ref="D447:M447" ca="1" si="164">D261</f>
        <v>147.78120000000001</v>
      </c>
      <c r="E447" s="40">
        <f t="shared" ca="1" si="164"/>
        <v>190.0044</v>
      </c>
      <c r="F447" s="40">
        <f t="shared" ca="1" si="164"/>
        <v>221.67179999999999</v>
      </c>
      <c r="G447" s="40">
        <f t="shared" ca="1" si="164"/>
        <v>232.2276</v>
      </c>
      <c r="H447" s="40">
        <f t="shared" ca="1" si="164"/>
        <v>253.33920000000001</v>
      </c>
      <c r="I447" s="40">
        <f t="shared" ca="1" si="164"/>
        <v>246.30199999999996</v>
      </c>
      <c r="J447" s="40">
        <f t="shared" ca="1" si="164"/>
        <v>228.709</v>
      </c>
      <c r="K447" s="40">
        <f t="shared" ca="1" si="164"/>
        <v>263.89499999999998</v>
      </c>
      <c r="L447" s="40">
        <f t="shared" ca="1" si="164"/>
        <v>267.41359999999997</v>
      </c>
      <c r="M447" s="40">
        <f t="shared" ca="1" si="164"/>
        <v>249.82060000000001</v>
      </c>
    </row>
    <row r="448" spans="1:13" x14ac:dyDescent="0.3">
      <c r="A448" s="23" t="s">
        <v>230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40">
        <f>E434</f>
        <v>66.572969999999998</v>
      </c>
    </row>
    <row r="449" spans="1:13" x14ac:dyDescent="0.3">
      <c r="A449" s="23"/>
    </row>
    <row r="450" spans="1:13" x14ac:dyDescent="0.3">
      <c r="A450" s="23" t="s">
        <v>380</v>
      </c>
      <c r="C450">
        <f>SUM(C447:C448)</f>
        <v>0</v>
      </c>
      <c r="D450" s="40">
        <f t="shared" ref="D450:M450" ca="1" si="165">SUM(D447:D448)</f>
        <v>147.78120000000001</v>
      </c>
      <c r="E450" s="40">
        <f t="shared" ca="1" si="165"/>
        <v>190.0044</v>
      </c>
      <c r="F450" s="40">
        <f t="shared" ca="1" si="165"/>
        <v>221.67179999999999</v>
      </c>
      <c r="G450" s="40">
        <f t="shared" ca="1" si="165"/>
        <v>232.2276</v>
      </c>
      <c r="H450" s="40">
        <f t="shared" ca="1" si="165"/>
        <v>253.33920000000001</v>
      </c>
      <c r="I450" s="40">
        <f t="shared" ca="1" si="165"/>
        <v>246.30199999999996</v>
      </c>
      <c r="J450" s="40">
        <f t="shared" ca="1" si="165"/>
        <v>228.709</v>
      </c>
      <c r="K450" s="40">
        <f t="shared" ca="1" si="165"/>
        <v>263.89499999999998</v>
      </c>
      <c r="L450" s="40">
        <f t="shared" ca="1" si="165"/>
        <v>267.41359999999997</v>
      </c>
      <c r="M450" s="40">
        <f t="shared" ca="1" si="165"/>
        <v>316.39357000000001</v>
      </c>
    </row>
    <row r="451" spans="1:13" x14ac:dyDescent="0.3">
      <c r="A451" s="23" t="s">
        <v>381</v>
      </c>
      <c r="C451" s="40">
        <f>C450-C443</f>
        <v>-186.50000000000003</v>
      </c>
      <c r="D451" s="40">
        <f t="shared" ref="D451:M451" ca="1" si="166">D450-D443</f>
        <v>21.606252000000026</v>
      </c>
      <c r="E451" s="40">
        <f t="shared" ca="1" si="166"/>
        <v>46.493003999999985</v>
      </c>
      <c r="F451" s="40">
        <f t="shared" ca="1" si="166"/>
        <v>58.494818000000009</v>
      </c>
      <c r="G451" s="40">
        <f t="shared" ca="1" si="166"/>
        <v>62.004105999999979</v>
      </c>
      <c r="H451" s="40">
        <f t="shared" ca="1" si="166"/>
        <v>75.25750075000002</v>
      </c>
      <c r="I451" s="40">
        <f t="shared" ca="1" si="166"/>
        <v>76.659448156249994</v>
      </c>
      <c r="J451" s="40">
        <f t="shared" ca="1" si="166"/>
        <v>65.924165317968743</v>
      </c>
      <c r="K451" s="40">
        <f t="shared" ca="1" si="166"/>
        <v>79.223071971816353</v>
      </c>
      <c r="L451" s="40">
        <f t="shared" ca="1" si="166"/>
        <v>79.508899100202598</v>
      </c>
      <c r="M451" s="40">
        <f t="shared" ca="1" si="166"/>
        <v>137.66714843626784</v>
      </c>
    </row>
    <row r="452" spans="1:13" x14ac:dyDescent="0.3">
      <c r="A452" s="23"/>
    </row>
    <row r="453" spans="1:13" x14ac:dyDescent="0.3">
      <c r="A453" s="124" t="s">
        <v>28</v>
      </c>
      <c r="C453" s="134">
        <f ca="1">IRR(C451:M451,0.2)</f>
        <v>0.26813802236252671</v>
      </c>
    </row>
    <row r="457" spans="1:13" x14ac:dyDescent="0.3">
      <c r="A457" s="23" t="s">
        <v>382</v>
      </c>
    </row>
    <row r="458" spans="1:13" x14ac:dyDescent="0.3">
      <c r="A458" t="str">
        <f>A381</f>
        <v>Promoters' Contribution(%)</v>
      </c>
      <c r="C458" s="40">
        <f>C381</f>
        <v>17.5</v>
      </c>
    </row>
    <row r="459" spans="1:13" x14ac:dyDescent="0.3">
      <c r="A459" t="s">
        <v>246</v>
      </c>
      <c r="C459" s="40">
        <f>C378</f>
        <v>1.9411764705882353</v>
      </c>
      <c r="D459" s="40">
        <f t="shared" ref="D459:M461" ca="1" si="167">D378</f>
        <v>1.8010793368871247</v>
      </c>
      <c r="E459" s="40">
        <f t="shared" ca="1" si="167"/>
        <v>1.4574959693126712</v>
      </c>
      <c r="F459" s="40">
        <f t="shared" ca="1" si="167"/>
        <v>1.0869952187256153</v>
      </c>
      <c r="G459" s="40">
        <f t="shared" ca="1" si="167"/>
        <v>0.84444278856715771</v>
      </c>
      <c r="H459" s="40">
        <f t="shared" ca="1" si="167"/>
        <v>0.62147635276932134</v>
      </c>
      <c r="I459" s="40">
        <f t="shared" ca="1" si="167"/>
        <v>0.45864791550360062</v>
      </c>
      <c r="J459" s="40">
        <f t="shared" ca="1" si="167"/>
        <v>0.34468199230554702</v>
      </c>
      <c r="K459" s="40">
        <f t="shared" ca="1" si="167"/>
        <v>0.24484434552269588</v>
      </c>
      <c r="L459" s="40">
        <f t="shared" ca="1" si="167"/>
        <v>0.16800956365929259</v>
      </c>
      <c r="M459" s="40">
        <f t="shared" ca="1" si="167"/>
        <v>0.1093259238993171</v>
      </c>
    </row>
    <row r="460" spans="1:13" x14ac:dyDescent="0.3">
      <c r="A460" t="str">
        <f>A379</f>
        <v>Current Ratio</v>
      </c>
      <c r="C460" s="40">
        <f>C379</f>
        <v>0</v>
      </c>
      <c r="D460" s="40">
        <f t="shared" ca="1" si="167"/>
        <v>2.6994868049792533</v>
      </c>
      <c r="E460" s="40">
        <f t="shared" ca="1" si="167"/>
        <v>3.5030160000000001</v>
      </c>
      <c r="F460" s="40">
        <f t="shared" ca="1" si="167"/>
        <v>3.7516189142091156</v>
      </c>
      <c r="G460" s="40">
        <f t="shared" ca="1" si="167"/>
        <v>3.9170780005854797</v>
      </c>
      <c r="H460" s="40">
        <f t="shared" ca="1" si="167"/>
        <v>4.5856246962822018</v>
      </c>
      <c r="I460" s="40">
        <f t="shared" ca="1" si="167"/>
        <v>5.3032259512587832</v>
      </c>
      <c r="J460" s="40">
        <f t="shared" ca="1" si="167"/>
        <v>5.8534098709299984</v>
      </c>
      <c r="K460" s="40">
        <f t="shared" ca="1" si="167"/>
        <v>6.6751536043222828</v>
      </c>
      <c r="L460" s="40">
        <f t="shared" ca="1" si="167"/>
        <v>7.5415413042913855</v>
      </c>
      <c r="M460" s="40">
        <f t="shared" ca="1" si="167"/>
        <v>8.3009964745971505</v>
      </c>
    </row>
    <row r="461" spans="1:13" x14ac:dyDescent="0.3">
      <c r="A461" t="str">
        <f>A380</f>
        <v>Asset Coverage Ratio(%)</v>
      </c>
      <c r="C461" s="40">
        <f>C380</f>
        <v>24.441900400686901</v>
      </c>
      <c r="D461" s="40">
        <f t="shared" si="167"/>
        <v>18.424162466438037</v>
      </c>
      <c r="E461" s="40">
        <f t="shared" si="167"/>
        <v>11.364923769805577</v>
      </c>
      <c r="F461" s="40">
        <f t="shared" si="167"/>
        <v>16.507398203542838</v>
      </c>
      <c r="G461" s="40">
        <f t="shared" si="167"/>
        <v>22.379563464233019</v>
      </c>
      <c r="H461" s="40">
        <f t="shared" si="167"/>
        <v>29.214686279489598</v>
      </c>
      <c r="I461" s="40">
        <f t="shared" si="167"/>
        <v>37.353599633689413</v>
      </c>
      <c r="J461" s="40">
        <f t="shared" si="167"/>
        <v>48.572678856430926</v>
      </c>
      <c r="K461" s="40">
        <f t="shared" si="167"/>
        <v>61.958321075459011</v>
      </c>
      <c r="L461" s="40">
        <f t="shared" si="167"/>
        <v>78.525992919043773</v>
      </c>
      <c r="M461" s="40">
        <f t="shared" si="167"/>
        <v>100</v>
      </c>
    </row>
    <row r="462" spans="1:13" x14ac:dyDescent="0.3"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</row>
    <row r="463" spans="1:13" x14ac:dyDescent="0.3">
      <c r="A463" t="s">
        <v>249</v>
      </c>
      <c r="C463">
        <f>C412</f>
        <v>0</v>
      </c>
      <c r="D463" s="40">
        <f t="shared" ref="D463:M463" ca="1" si="168">D412</f>
        <v>37.029971940018704</v>
      </c>
      <c r="E463" s="40">
        <f t="shared" ca="1" si="168"/>
        <v>31.742992668280905</v>
      </c>
      <c r="F463" s="40">
        <f t="shared" ca="1" si="168"/>
        <v>31.549677910344005</v>
      </c>
      <c r="G463" s="40">
        <f t="shared" ca="1" si="168"/>
        <v>30.859877868414426</v>
      </c>
      <c r="H463" s="40">
        <f t="shared" ca="1" si="168"/>
        <v>29.302743399364228</v>
      </c>
      <c r="I463" s="40">
        <f t="shared" ca="1" si="168"/>
        <v>26.800853453313607</v>
      </c>
      <c r="J463" s="40">
        <f t="shared" ca="1" si="168"/>
        <v>25.531478894118425</v>
      </c>
      <c r="K463" s="40">
        <f t="shared" ca="1" si="168"/>
        <v>25.677034621156835</v>
      </c>
      <c r="L463" s="40">
        <f t="shared" ca="1" si="168"/>
        <v>25.017735368556444</v>
      </c>
      <c r="M463" s="40">
        <f t="shared" ca="1" si="168"/>
        <v>23.819731001253306</v>
      </c>
    </row>
    <row r="464" spans="1:13" x14ac:dyDescent="0.3">
      <c r="A464" t="s">
        <v>250</v>
      </c>
      <c r="C464">
        <f>C421</f>
        <v>0</v>
      </c>
      <c r="D464" s="40">
        <f t="shared" ref="D464:M464" ca="1" si="169">D421</f>
        <v>2.713330838012062</v>
      </c>
      <c r="E464" s="40">
        <f t="shared" ca="1" si="169"/>
        <v>3.1644002411091012</v>
      </c>
      <c r="F464" s="40">
        <f t="shared" ca="1" si="169"/>
        <v>1.9279821605688503</v>
      </c>
      <c r="G464" s="40">
        <f t="shared" ca="1" si="169"/>
        <v>2.0563403012975585</v>
      </c>
      <c r="H464" s="40">
        <f t="shared" ca="1" si="169"/>
        <v>2.387685016232497</v>
      </c>
      <c r="I464" s="40">
        <f t="shared" ca="1" si="169"/>
        <v>2.5577886318658281</v>
      </c>
      <c r="J464" s="40">
        <f t="shared" ca="1" si="169"/>
        <v>2.5105395633852332</v>
      </c>
      <c r="K464" s="40">
        <f t="shared" ca="1" si="169"/>
        <v>3.0918192738113648</v>
      </c>
      <c r="L464" s="40">
        <f t="shared" ca="1" si="169"/>
        <v>3.3652980339506215</v>
      </c>
      <c r="M464" s="40">
        <f t="shared" ca="1" si="169"/>
        <v>3.3892022028520512</v>
      </c>
    </row>
    <row r="465" spans="1:13" x14ac:dyDescent="0.3">
      <c r="A465" t="s">
        <v>251</v>
      </c>
      <c r="C465" s="40">
        <f ca="1">G463</f>
        <v>30.859877868414426</v>
      </c>
      <c r="D465" s="40"/>
      <c r="E465" s="40"/>
      <c r="F465" s="40"/>
      <c r="G465" s="40"/>
      <c r="H465" s="40"/>
      <c r="I465" s="40"/>
      <c r="J465" s="40"/>
      <c r="K465" s="40"/>
      <c r="L465" s="40"/>
      <c r="M465" s="40"/>
    </row>
    <row r="466" spans="1:13" x14ac:dyDescent="0.3">
      <c r="A466" t="s">
        <v>252</v>
      </c>
      <c r="C466" s="40">
        <f ca="1">C422</f>
        <v>2.7164386263085172</v>
      </c>
    </row>
    <row r="467" spans="1:13" x14ac:dyDescent="0.3">
      <c r="A467" t="s">
        <v>29</v>
      </c>
      <c r="C467" s="134">
        <f ca="1">C453</f>
        <v>0.26813802236252671</v>
      </c>
    </row>
    <row r="469" spans="1:13" x14ac:dyDescent="0.3">
      <c r="C469" s="165" t="s">
        <v>278</v>
      </c>
      <c r="D469" s="165"/>
      <c r="E469" s="165"/>
      <c r="F469" s="165"/>
      <c r="G469" s="165"/>
      <c r="H469" s="165"/>
    </row>
    <row r="470" spans="1:13" x14ac:dyDescent="0.3">
      <c r="C470" s="135">
        <f ca="1">C467</f>
        <v>0.26813802236252671</v>
      </c>
      <c r="D470" s="136">
        <v>212.49069249999999</v>
      </c>
      <c r="E470" s="136">
        <v>224.99014499999998</v>
      </c>
      <c r="F470" s="136">
        <v>249.98904999999999</v>
      </c>
      <c r="G470" s="136">
        <v>262.48850249999998</v>
      </c>
      <c r="H470" s="136">
        <v>274.987955</v>
      </c>
    </row>
    <row r="471" spans="1:13" x14ac:dyDescent="0.3">
      <c r="C471" s="8">
        <v>425</v>
      </c>
      <c r="D471" s="116">
        <f t="dataTable" ref="D471:H475" dt2D="1" dtr="1" r1="C62" r2="C65" ca="1"/>
        <v>0.33147367552932194</v>
      </c>
      <c r="E471" s="116">
        <v>0.15555572898534686</v>
      </c>
      <c r="F471" s="116">
        <v>0.29510662721988523</v>
      </c>
      <c r="G471" s="116">
        <v>0.19716485529055228</v>
      </c>
      <c r="H471" s="116">
        <v>0.24996230017491672</v>
      </c>
    </row>
    <row r="472" spans="1:13" x14ac:dyDescent="0.3">
      <c r="C472" s="8">
        <v>450</v>
      </c>
      <c r="D472" s="116">
        <v>0.17540821638298354</v>
      </c>
      <c r="E472" s="116">
        <v>0.26773366584154457</v>
      </c>
      <c r="F472" s="116">
        <v>0.27271761382872595</v>
      </c>
      <c r="G472" s="116">
        <v>0.22362483999648641</v>
      </c>
      <c r="H472" s="116">
        <v>0.29529411930996385</v>
      </c>
    </row>
    <row r="473" spans="1:13" x14ac:dyDescent="0.3">
      <c r="C473" s="8">
        <v>500</v>
      </c>
      <c r="D473" s="116">
        <v>0.17428663489537155</v>
      </c>
      <c r="E473" s="116">
        <v>0.1316830411561043</v>
      </c>
      <c r="F473" s="116">
        <v>0.14014103498397801</v>
      </c>
      <c r="G473" s="116">
        <v>0.26728949751648634</v>
      </c>
      <c r="H473" s="116">
        <v>0.17518642159237063</v>
      </c>
    </row>
    <row r="474" spans="1:13" x14ac:dyDescent="0.3">
      <c r="C474" s="8">
        <v>525</v>
      </c>
      <c r="D474" s="116">
        <v>0.15480225209002074</v>
      </c>
      <c r="E474" s="116">
        <v>6.6988389866777798E-2</v>
      </c>
      <c r="F474" s="116">
        <v>0.16136690217695304</v>
      </c>
      <c r="G474" s="116">
        <v>0.15646989290785496</v>
      </c>
      <c r="H474" s="116">
        <v>0.30098051275490056</v>
      </c>
    </row>
    <row r="475" spans="1:13" x14ac:dyDescent="0.3">
      <c r="C475" s="8">
        <v>550</v>
      </c>
      <c r="D475" s="116">
        <v>0.35053566084450138</v>
      </c>
      <c r="E475" s="116">
        <v>0.18215226357698766</v>
      </c>
      <c r="F475" s="116">
        <v>0.21511420079564703</v>
      </c>
      <c r="G475" s="116">
        <v>0.28273665641494494</v>
      </c>
      <c r="H475" s="116">
        <v>0.14737395199435332</v>
      </c>
    </row>
    <row r="477" spans="1:13" x14ac:dyDescent="0.3">
      <c r="C477" s="16" t="s">
        <v>429</v>
      </c>
      <c r="D477" s="40">
        <f ca="1">C466</f>
        <v>2.7164386263085172</v>
      </c>
      <c r="F477" t="s">
        <v>387</v>
      </c>
      <c r="G477" s="40">
        <f ca="1">AVERAGE(D477:D1476)</f>
        <v>2.5283328291846416</v>
      </c>
      <c r="I477" s="16" t="s">
        <v>29</v>
      </c>
      <c r="J477" s="134">
        <f ca="1">C453</f>
        <v>0.26813802236252671</v>
      </c>
      <c r="L477" t="s">
        <v>387</v>
      </c>
      <c r="M477" s="112">
        <f ca="1">AVERAGE(J477:J1476)</f>
        <v>0.2389897908838147</v>
      </c>
    </row>
    <row r="478" spans="1:13" x14ac:dyDescent="0.3">
      <c r="C478">
        <v>1</v>
      </c>
      <c r="D478" s="141">
        <f t="dataTable" ref="D478:D10477" dt2D="0" dtr="0" r1="B476" ca="1"/>
        <v>2.822786642842102</v>
      </c>
      <c r="F478" t="s">
        <v>388</v>
      </c>
      <c r="G478" s="141">
        <f ca="1">STDEV(D477:D1476)</f>
        <v>0.48400356185510285</v>
      </c>
      <c r="I478">
        <v>1</v>
      </c>
      <c r="J478" s="114">
        <f t="dataTable" ref="J478:J10477" dt2D="0" dtr="0" r1="K10473" ca="1"/>
        <v>0.20616657305525554</v>
      </c>
      <c r="L478" t="s">
        <v>388</v>
      </c>
      <c r="M478" s="112">
        <f ca="1">STDEV(J477:J1476)</f>
        <v>7.3495026002954503E-2</v>
      </c>
    </row>
    <row r="479" spans="1:13" x14ac:dyDescent="0.3">
      <c r="C479">
        <v>2</v>
      </c>
      <c r="D479" s="141">
        <v>3.4298625242846477</v>
      </c>
      <c r="F479" t="s">
        <v>389</v>
      </c>
      <c r="G479" s="40">
        <f ca="1">MAX(D477:D1476)</f>
        <v>3.6847003774947744</v>
      </c>
      <c r="I479">
        <v>2</v>
      </c>
      <c r="J479" s="114">
        <v>0.18319516884396014</v>
      </c>
      <c r="L479" t="s">
        <v>389</v>
      </c>
      <c r="M479" s="112">
        <f ca="1">MAX(J477:J1476)</f>
        <v>0.42622492018867275</v>
      </c>
    </row>
    <row r="480" spans="1:13" x14ac:dyDescent="0.3">
      <c r="C480">
        <v>3</v>
      </c>
      <c r="D480" s="141">
        <v>1.5041762446617686</v>
      </c>
      <c r="F480" t="s">
        <v>390</v>
      </c>
      <c r="G480" s="40">
        <f ca="1">MIN(D477:D1476)</f>
        <v>1.4377697748639735</v>
      </c>
      <c r="I480">
        <v>3</v>
      </c>
      <c r="J480" s="114">
        <v>0.32337718564808582</v>
      </c>
      <c r="L480" t="s">
        <v>390</v>
      </c>
      <c r="M480" s="112">
        <f ca="1">MIN(J477:J1476)</f>
        <v>5.320615681865748E-2</v>
      </c>
    </row>
    <row r="481" spans="3:13" x14ac:dyDescent="0.3">
      <c r="C481">
        <v>4</v>
      </c>
      <c r="D481" s="141">
        <v>2.4023658547670981</v>
      </c>
      <c r="G481" s="40"/>
      <c r="I481">
        <v>4</v>
      </c>
      <c r="J481" s="114">
        <v>0.2372763836730658</v>
      </c>
      <c r="M481" s="40"/>
    </row>
    <row r="482" spans="3:13" x14ac:dyDescent="0.3">
      <c r="C482">
        <v>5</v>
      </c>
      <c r="D482" s="141">
        <v>2.4991266331481627</v>
      </c>
      <c r="F482" t="s">
        <v>391</v>
      </c>
      <c r="G482" s="40">
        <f ca="1">('Summary Output'!B24-G477)/G478</f>
        <v>-5.0020107184536746</v>
      </c>
      <c r="I482">
        <v>5</v>
      </c>
      <c r="J482" s="114">
        <v>0.34936209270962748</v>
      </c>
      <c r="L482" t="s">
        <v>391</v>
      </c>
      <c r="M482" s="40">
        <f ca="1">('Summary Output'!D38-M477)/M478</f>
        <v>-3.251781839960262</v>
      </c>
    </row>
    <row r="483" spans="3:13" x14ac:dyDescent="0.3">
      <c r="C483">
        <v>6</v>
      </c>
      <c r="D483" s="141">
        <v>2.1449591489055861</v>
      </c>
      <c r="F483" t="s">
        <v>392</v>
      </c>
      <c r="G483" s="141">
        <f ca="1">NORMSDIST(G482)</f>
        <v>2.836771762581347E-7</v>
      </c>
      <c r="I483">
        <v>6</v>
      </c>
      <c r="J483" s="114">
        <v>0.23819637493531487</v>
      </c>
      <c r="L483" t="s">
        <v>392</v>
      </c>
      <c r="M483" s="112">
        <f ca="1">NORMSDIST(M482)</f>
        <v>5.7342005367446477E-4</v>
      </c>
    </row>
    <row r="484" spans="3:13" x14ac:dyDescent="0.3">
      <c r="C484">
        <v>7</v>
      </c>
      <c r="D484" s="141">
        <v>2.1699113146442111</v>
      </c>
      <c r="F484" t="s">
        <v>393</v>
      </c>
      <c r="G484" s="40">
        <f ca="1">1-G483</f>
        <v>0.9999997163228237</v>
      </c>
      <c r="I484">
        <v>7</v>
      </c>
      <c r="J484" s="114">
        <v>0.14470744734856456</v>
      </c>
      <c r="L484" t="s">
        <v>393</v>
      </c>
      <c r="M484" s="112">
        <f ca="1">1-M483</f>
        <v>0.99942657994632556</v>
      </c>
    </row>
    <row r="485" spans="3:13" x14ac:dyDescent="0.3">
      <c r="C485">
        <v>8</v>
      </c>
      <c r="D485" s="141">
        <v>2.5260821823382673</v>
      </c>
      <c r="F485" t="s">
        <v>396</v>
      </c>
      <c r="G485" s="40">
        <f ca="1">SKEW(D477:D1476)</f>
        <v>-4.851509526744166E-2</v>
      </c>
      <c r="I485">
        <v>8</v>
      </c>
      <c r="J485" s="114">
        <v>0.28636689384022529</v>
      </c>
      <c r="L485" t="s">
        <v>396</v>
      </c>
      <c r="M485" s="40">
        <f ca="1">SKEW(J477:J1476)</f>
        <v>-0.23360201591503416</v>
      </c>
    </row>
    <row r="486" spans="3:13" x14ac:dyDescent="0.3">
      <c r="C486">
        <v>9</v>
      </c>
      <c r="D486" s="141">
        <v>2.9449016582995822</v>
      </c>
      <c r="F486" t="s">
        <v>397</v>
      </c>
      <c r="G486" s="40">
        <f ca="1">KURT(D477:D1476)</f>
        <v>-0.60964843042325079</v>
      </c>
      <c r="I486">
        <v>9</v>
      </c>
      <c r="J486" s="114">
        <v>0.31222827219726557</v>
      </c>
      <c r="L486" t="s">
        <v>397</v>
      </c>
      <c r="M486" s="40">
        <f ca="1">KURT(J477:J1476)</f>
        <v>-0.4742071513132653</v>
      </c>
    </row>
    <row r="487" spans="3:13" x14ac:dyDescent="0.3">
      <c r="C487">
        <v>10</v>
      </c>
      <c r="D487" s="141">
        <v>2.2582660147821239</v>
      </c>
      <c r="F487" t="s">
        <v>398</v>
      </c>
      <c r="G487" s="40">
        <f ca="1">1000*(((4*(G485^2))+(G486^2))/24)</f>
        <v>15.878586108032042</v>
      </c>
      <c r="H487" s="143"/>
      <c r="I487">
        <v>10</v>
      </c>
      <c r="J487" s="114">
        <v>0.149536969629815</v>
      </c>
      <c r="L487" t="s">
        <v>398</v>
      </c>
      <c r="M487" s="40">
        <f ca="1">1000*(((4*(M485^2))+(M486^2))/24)</f>
        <v>18.464667904788065</v>
      </c>
    </row>
    <row r="488" spans="3:13" x14ac:dyDescent="0.3">
      <c r="C488">
        <v>11</v>
      </c>
      <c r="D488" s="141">
        <v>2.4535151938747144</v>
      </c>
      <c r="F488" t="s">
        <v>407</v>
      </c>
      <c r="G488" s="146">
        <f>CHIINV(0.95,2)</f>
        <v>0.10258658877510116</v>
      </c>
      <c r="I488">
        <v>11</v>
      </c>
      <c r="J488" s="114">
        <v>0.14332940059016019</v>
      </c>
      <c r="L488" t="s">
        <v>407</v>
      </c>
      <c r="M488" s="146">
        <f>CHIINV(0.95,2)</f>
        <v>0.10258658877510116</v>
      </c>
    </row>
    <row r="489" spans="3:13" x14ac:dyDescent="0.3">
      <c r="C489">
        <v>12</v>
      </c>
      <c r="D489" s="141">
        <v>2.7407006839978338</v>
      </c>
      <c r="F489" t="s">
        <v>408</v>
      </c>
      <c r="G489" s="163">
        <f ca="1">CHIDIST(G487,2)</f>
        <v>3.5645838607844285E-4</v>
      </c>
      <c r="I489">
        <v>12</v>
      </c>
      <c r="J489" s="114">
        <v>0.19185014784570908</v>
      </c>
      <c r="L489" t="s">
        <v>408</v>
      </c>
      <c r="M489" s="114">
        <f ca="1">CHIDIST(M487,2)</f>
        <v>9.7824651496491863E-5</v>
      </c>
    </row>
    <row r="490" spans="3:13" x14ac:dyDescent="0.3">
      <c r="C490">
        <v>13</v>
      </c>
      <c r="D490" s="141">
        <v>2.5284691626020788</v>
      </c>
      <c r="I490">
        <v>13</v>
      </c>
      <c r="J490" s="114">
        <v>0.34052238885564345</v>
      </c>
    </row>
    <row r="491" spans="3:13" x14ac:dyDescent="0.3">
      <c r="C491">
        <v>14</v>
      </c>
      <c r="D491" s="141">
        <v>2.9145694134172855</v>
      </c>
      <c r="I491">
        <v>14</v>
      </c>
      <c r="J491" s="114">
        <v>0.32894804586143001</v>
      </c>
    </row>
    <row r="492" spans="3:13" x14ac:dyDescent="0.3">
      <c r="C492">
        <v>15</v>
      </c>
      <c r="D492" s="141">
        <v>2.9012505525751004</v>
      </c>
      <c r="I492">
        <v>15</v>
      </c>
      <c r="J492" s="114">
        <v>8.7225759859299368E-2</v>
      </c>
    </row>
    <row r="493" spans="3:13" x14ac:dyDescent="0.3">
      <c r="C493">
        <v>16</v>
      </c>
      <c r="D493" s="141">
        <v>2.9066049386179365</v>
      </c>
      <c r="I493">
        <v>16</v>
      </c>
      <c r="J493" s="114">
        <v>0.14520627182440471</v>
      </c>
    </row>
    <row r="494" spans="3:13" x14ac:dyDescent="0.3">
      <c r="C494">
        <v>17</v>
      </c>
      <c r="D494" s="141">
        <v>1.4377697748639735</v>
      </c>
      <c r="I494">
        <v>17</v>
      </c>
      <c r="J494" s="114">
        <v>0.19371598527660883</v>
      </c>
    </row>
    <row r="495" spans="3:13" x14ac:dyDescent="0.3">
      <c r="C495">
        <v>18</v>
      </c>
      <c r="D495" s="141">
        <v>3.2087204243304681</v>
      </c>
      <c r="I495">
        <v>18</v>
      </c>
      <c r="J495" s="114">
        <v>0.23229805129371539</v>
      </c>
    </row>
    <row r="496" spans="3:13" x14ac:dyDescent="0.3">
      <c r="C496">
        <v>19</v>
      </c>
      <c r="D496" s="141">
        <v>2.7777629343871446</v>
      </c>
      <c r="I496">
        <v>19</v>
      </c>
      <c r="J496" s="114">
        <v>0.32510042458470667</v>
      </c>
    </row>
    <row r="497" spans="3:10" x14ac:dyDescent="0.3">
      <c r="C497">
        <v>20</v>
      </c>
      <c r="D497" s="141">
        <v>2.2971522765479091</v>
      </c>
      <c r="I497">
        <v>20</v>
      </c>
      <c r="J497" s="114">
        <v>0.29151113597469691</v>
      </c>
    </row>
    <row r="498" spans="3:10" x14ac:dyDescent="0.3">
      <c r="C498">
        <v>21</v>
      </c>
      <c r="D498" s="141">
        <v>2.7704789399563294</v>
      </c>
      <c r="I498">
        <v>21</v>
      </c>
      <c r="J498" s="114">
        <v>0.24509445201765656</v>
      </c>
    </row>
    <row r="499" spans="3:10" x14ac:dyDescent="0.3">
      <c r="C499">
        <v>22</v>
      </c>
      <c r="D499" s="141">
        <v>2.4516381332246735</v>
      </c>
      <c r="I499">
        <v>22</v>
      </c>
      <c r="J499" s="114">
        <v>0.37811831461242718</v>
      </c>
    </row>
    <row r="500" spans="3:10" x14ac:dyDescent="0.3">
      <c r="C500">
        <v>23</v>
      </c>
      <c r="D500" s="141">
        <v>2.852000273234363</v>
      </c>
      <c r="I500">
        <v>23</v>
      </c>
      <c r="J500" s="114">
        <v>0.31050685688273538</v>
      </c>
    </row>
    <row r="501" spans="3:10" x14ac:dyDescent="0.3">
      <c r="C501">
        <v>24</v>
      </c>
      <c r="D501" s="141">
        <v>3.0128511745991338</v>
      </c>
      <c r="I501">
        <v>24</v>
      </c>
      <c r="J501" s="114">
        <v>0.16406950555743749</v>
      </c>
    </row>
    <row r="502" spans="3:10" x14ac:dyDescent="0.3">
      <c r="C502">
        <v>25</v>
      </c>
      <c r="D502" s="141">
        <v>2.4979351277251718</v>
      </c>
      <c r="I502">
        <v>25</v>
      </c>
      <c r="J502" s="114">
        <v>0.2744969212980708</v>
      </c>
    </row>
    <row r="503" spans="3:10" x14ac:dyDescent="0.3">
      <c r="C503">
        <v>26</v>
      </c>
      <c r="D503" s="141">
        <v>2.1009321134742809</v>
      </c>
      <c r="I503">
        <v>26</v>
      </c>
      <c r="J503" s="114">
        <v>0.3156953008956922</v>
      </c>
    </row>
    <row r="504" spans="3:10" x14ac:dyDescent="0.3">
      <c r="C504">
        <v>27</v>
      </c>
      <c r="D504" s="141">
        <v>2.3649373462508008</v>
      </c>
      <c r="I504">
        <v>27</v>
      </c>
      <c r="J504" s="114">
        <v>0.23838481315626447</v>
      </c>
    </row>
    <row r="505" spans="3:10" x14ac:dyDescent="0.3">
      <c r="C505">
        <v>28</v>
      </c>
      <c r="D505" s="141">
        <v>2.6558678677907914</v>
      </c>
      <c r="I505">
        <v>28</v>
      </c>
      <c r="J505" s="114">
        <v>5.6842807207102775E-2</v>
      </c>
    </row>
    <row r="506" spans="3:10" x14ac:dyDescent="0.3">
      <c r="C506">
        <v>29</v>
      </c>
      <c r="D506" s="141">
        <v>3.0072406086345245</v>
      </c>
      <c r="I506">
        <v>29</v>
      </c>
      <c r="J506" s="114">
        <v>0.15469743186717655</v>
      </c>
    </row>
    <row r="507" spans="3:10" x14ac:dyDescent="0.3">
      <c r="C507">
        <v>30</v>
      </c>
      <c r="D507" s="141">
        <v>2.6195584028906214</v>
      </c>
      <c r="I507">
        <v>30</v>
      </c>
      <c r="J507" s="114">
        <v>0.31477335151064123</v>
      </c>
    </row>
    <row r="508" spans="3:10" x14ac:dyDescent="0.3">
      <c r="C508">
        <v>31</v>
      </c>
      <c r="D508" s="141">
        <v>2.9352334339376855</v>
      </c>
      <c r="I508">
        <v>31</v>
      </c>
      <c r="J508" s="114">
        <v>0.33897736134033085</v>
      </c>
    </row>
    <row r="509" spans="3:10" x14ac:dyDescent="0.3">
      <c r="C509">
        <v>32</v>
      </c>
      <c r="D509" s="141">
        <v>2.5613124654801558</v>
      </c>
      <c r="I509">
        <v>32</v>
      </c>
      <c r="J509" s="114">
        <v>0.30414565864823984</v>
      </c>
    </row>
    <row r="510" spans="3:10" x14ac:dyDescent="0.3">
      <c r="C510">
        <v>33</v>
      </c>
      <c r="D510" s="141">
        <v>2.5320328924147231</v>
      </c>
      <c r="I510">
        <v>33</v>
      </c>
      <c r="J510" s="114">
        <v>0.22052620723133054</v>
      </c>
    </row>
    <row r="511" spans="3:10" x14ac:dyDescent="0.3">
      <c r="C511">
        <v>34</v>
      </c>
      <c r="D511" s="141">
        <v>2.9977649164108779</v>
      </c>
      <c r="I511">
        <v>34</v>
      </c>
      <c r="J511" s="114">
        <v>0.17072337378619062</v>
      </c>
    </row>
    <row r="512" spans="3:10" x14ac:dyDescent="0.3">
      <c r="C512">
        <v>35</v>
      </c>
      <c r="D512" s="141">
        <v>1.8783454339354191</v>
      </c>
      <c r="I512">
        <v>35</v>
      </c>
      <c r="J512" s="114">
        <v>0.28186908638536301</v>
      </c>
    </row>
    <row r="513" spans="3:10" x14ac:dyDescent="0.3">
      <c r="C513">
        <v>36</v>
      </c>
      <c r="D513" s="141">
        <v>2.6424614204370087</v>
      </c>
      <c r="I513">
        <v>36</v>
      </c>
      <c r="J513" s="114">
        <v>0.21656326482632515</v>
      </c>
    </row>
    <row r="514" spans="3:10" x14ac:dyDescent="0.3">
      <c r="C514">
        <v>37</v>
      </c>
      <c r="D514" s="141">
        <v>1.586369379999008</v>
      </c>
      <c r="I514">
        <v>37</v>
      </c>
      <c r="J514" s="114">
        <v>0.23983370935337955</v>
      </c>
    </row>
    <row r="515" spans="3:10" x14ac:dyDescent="0.3">
      <c r="C515">
        <v>38</v>
      </c>
      <c r="D515" s="141">
        <v>3.2757984147343349</v>
      </c>
      <c r="I515">
        <v>38</v>
      </c>
      <c r="J515" s="114">
        <v>0.31861054952245427</v>
      </c>
    </row>
    <row r="516" spans="3:10" x14ac:dyDescent="0.3">
      <c r="C516">
        <v>39</v>
      </c>
      <c r="D516" s="141">
        <v>3.1761436695442566</v>
      </c>
      <c r="I516">
        <v>39</v>
      </c>
      <c r="J516" s="114">
        <v>0.26947468869427671</v>
      </c>
    </row>
    <row r="517" spans="3:10" x14ac:dyDescent="0.3">
      <c r="C517">
        <v>40</v>
      </c>
      <c r="D517" s="141">
        <v>1.9283539415901061</v>
      </c>
      <c r="I517">
        <v>40</v>
      </c>
      <c r="J517" s="114">
        <v>0.25583030933080519</v>
      </c>
    </row>
    <row r="518" spans="3:10" x14ac:dyDescent="0.3">
      <c r="C518">
        <v>41</v>
      </c>
      <c r="D518" s="141">
        <v>2.3341906814363655</v>
      </c>
      <c r="I518">
        <v>41</v>
      </c>
      <c r="J518" s="114">
        <v>0.25985844244387901</v>
      </c>
    </row>
    <row r="519" spans="3:10" x14ac:dyDescent="0.3">
      <c r="C519">
        <v>42</v>
      </c>
      <c r="D519" s="141">
        <v>2.412255510290124</v>
      </c>
      <c r="I519">
        <v>42</v>
      </c>
      <c r="J519" s="114">
        <v>0.25028412439848458</v>
      </c>
    </row>
    <row r="520" spans="3:10" x14ac:dyDescent="0.3">
      <c r="C520">
        <v>43</v>
      </c>
      <c r="D520" s="141">
        <v>2.9752487358169111</v>
      </c>
      <c r="I520">
        <v>43</v>
      </c>
      <c r="J520" s="114">
        <v>0.15501726999389809</v>
      </c>
    </row>
    <row r="521" spans="3:10" x14ac:dyDescent="0.3">
      <c r="C521">
        <v>44</v>
      </c>
      <c r="D521" s="141">
        <v>1.8447804142020936</v>
      </c>
      <c r="I521">
        <v>44</v>
      </c>
      <c r="J521" s="114">
        <v>0.27470362829779393</v>
      </c>
    </row>
    <row r="522" spans="3:10" x14ac:dyDescent="0.3">
      <c r="C522">
        <v>45</v>
      </c>
      <c r="D522" s="141">
        <v>2.4019692508986363</v>
      </c>
      <c r="I522">
        <v>45</v>
      </c>
      <c r="J522" s="114">
        <v>0.29770096557442582</v>
      </c>
    </row>
    <row r="523" spans="3:10" x14ac:dyDescent="0.3">
      <c r="C523">
        <v>46</v>
      </c>
      <c r="D523" s="141">
        <v>2.9021872866046641</v>
      </c>
      <c r="I523">
        <v>46</v>
      </c>
      <c r="J523" s="114">
        <v>0.24249595773449406</v>
      </c>
    </row>
    <row r="524" spans="3:10" x14ac:dyDescent="0.3">
      <c r="C524">
        <v>47</v>
      </c>
      <c r="D524" s="141">
        <v>1.6812159909631497</v>
      </c>
      <c r="I524">
        <v>47</v>
      </c>
      <c r="J524" s="114">
        <v>0.24241593586944421</v>
      </c>
    </row>
    <row r="525" spans="3:10" x14ac:dyDescent="0.3">
      <c r="C525">
        <v>48</v>
      </c>
      <c r="D525" s="141">
        <v>2.7295244947946626</v>
      </c>
      <c r="I525">
        <v>48</v>
      </c>
      <c r="J525" s="114">
        <v>0.32344509363402141</v>
      </c>
    </row>
    <row r="526" spans="3:10" x14ac:dyDescent="0.3">
      <c r="C526">
        <v>49</v>
      </c>
      <c r="D526" s="141">
        <v>2.1541404592171789</v>
      </c>
      <c r="I526">
        <v>49</v>
      </c>
      <c r="J526" s="114">
        <v>0.35128500442452681</v>
      </c>
    </row>
    <row r="527" spans="3:10" x14ac:dyDescent="0.3">
      <c r="C527">
        <v>50</v>
      </c>
      <c r="D527" s="141">
        <v>1.9103463506893792</v>
      </c>
      <c r="I527">
        <v>50</v>
      </c>
      <c r="J527" s="114">
        <v>0.32088481966987215</v>
      </c>
    </row>
    <row r="528" spans="3:10" x14ac:dyDescent="0.3">
      <c r="C528">
        <v>51</v>
      </c>
      <c r="D528" s="141">
        <v>2.5408274141862544</v>
      </c>
      <c r="I528">
        <v>51</v>
      </c>
      <c r="J528" s="114">
        <v>0.13953638001827562</v>
      </c>
    </row>
    <row r="529" spans="3:10" x14ac:dyDescent="0.3">
      <c r="C529">
        <v>52</v>
      </c>
      <c r="D529" s="141">
        <v>2.4105179250104598</v>
      </c>
      <c r="I529">
        <v>52</v>
      </c>
      <c r="J529" s="114">
        <v>0.13035781574846506</v>
      </c>
    </row>
    <row r="530" spans="3:10" x14ac:dyDescent="0.3">
      <c r="C530">
        <v>53</v>
      </c>
      <c r="D530" s="141">
        <v>2.9562565616349099</v>
      </c>
      <c r="I530">
        <v>53</v>
      </c>
      <c r="J530" s="114">
        <v>0.32902467771478272</v>
      </c>
    </row>
    <row r="531" spans="3:10" x14ac:dyDescent="0.3">
      <c r="C531">
        <v>54</v>
      </c>
      <c r="D531" s="141">
        <v>2.9632494146083337</v>
      </c>
      <c r="I531">
        <v>54</v>
      </c>
      <c r="J531" s="114">
        <v>0.26067521314513864</v>
      </c>
    </row>
    <row r="532" spans="3:10" x14ac:dyDescent="0.3">
      <c r="C532">
        <v>55</v>
      </c>
      <c r="D532" s="141">
        <v>2.9390911799081985</v>
      </c>
      <c r="I532">
        <v>55</v>
      </c>
      <c r="J532" s="114">
        <v>0.34768602030854101</v>
      </c>
    </row>
    <row r="533" spans="3:10" x14ac:dyDescent="0.3">
      <c r="C533">
        <v>56</v>
      </c>
      <c r="D533" s="141">
        <v>2.7323084503334281</v>
      </c>
      <c r="I533">
        <v>56</v>
      </c>
      <c r="J533" s="114">
        <v>0.21318116600668202</v>
      </c>
    </row>
    <row r="534" spans="3:10" x14ac:dyDescent="0.3">
      <c r="C534">
        <v>57</v>
      </c>
      <c r="D534" s="141">
        <v>2.5417015854796916</v>
      </c>
      <c r="I534">
        <v>57</v>
      </c>
      <c r="J534" s="114">
        <v>0.36551742875350546</v>
      </c>
    </row>
    <row r="535" spans="3:10" x14ac:dyDescent="0.3">
      <c r="C535">
        <v>58</v>
      </c>
      <c r="D535" s="141">
        <v>2.4504298824321804</v>
      </c>
      <c r="I535">
        <v>58</v>
      </c>
      <c r="J535" s="114">
        <v>0.28005475768160237</v>
      </c>
    </row>
    <row r="536" spans="3:10" x14ac:dyDescent="0.3">
      <c r="C536">
        <v>59</v>
      </c>
      <c r="D536" s="141">
        <v>3.2120549134704546</v>
      </c>
      <c r="I536">
        <v>59</v>
      </c>
      <c r="J536" s="114">
        <v>0.1537213784985545</v>
      </c>
    </row>
    <row r="537" spans="3:10" x14ac:dyDescent="0.3">
      <c r="C537">
        <v>60</v>
      </c>
      <c r="D537" s="141">
        <v>3.2343163234872798</v>
      </c>
      <c r="I537">
        <v>60</v>
      </c>
      <c r="J537" s="114">
        <v>0.1738553187769809</v>
      </c>
    </row>
    <row r="538" spans="3:10" x14ac:dyDescent="0.3">
      <c r="C538">
        <v>61</v>
      </c>
      <c r="D538" s="141">
        <v>3.0232020550802732</v>
      </c>
      <c r="I538">
        <v>61</v>
      </c>
      <c r="J538" s="114">
        <v>0.23414420273171821</v>
      </c>
    </row>
    <row r="539" spans="3:10" x14ac:dyDescent="0.3">
      <c r="C539">
        <v>62</v>
      </c>
      <c r="D539" s="141">
        <v>2.6354004471355772</v>
      </c>
      <c r="I539">
        <v>62</v>
      </c>
      <c r="J539" s="114">
        <v>0.30615306321520808</v>
      </c>
    </row>
    <row r="540" spans="3:10" x14ac:dyDescent="0.3">
      <c r="C540">
        <v>63</v>
      </c>
      <c r="D540" s="141">
        <v>2.9365169376466325</v>
      </c>
      <c r="I540">
        <v>63</v>
      </c>
      <c r="J540" s="114">
        <v>0.23520141739326528</v>
      </c>
    </row>
    <row r="541" spans="3:10" x14ac:dyDescent="0.3">
      <c r="C541">
        <v>64</v>
      </c>
      <c r="D541" s="141">
        <v>1.6773190050340308</v>
      </c>
      <c r="I541">
        <v>64</v>
      </c>
      <c r="J541" s="114">
        <v>0.15589876138999181</v>
      </c>
    </row>
    <row r="542" spans="3:10" x14ac:dyDescent="0.3">
      <c r="C542">
        <v>65</v>
      </c>
      <c r="D542" s="141">
        <v>2.7170155768563964</v>
      </c>
      <c r="I542">
        <v>65</v>
      </c>
      <c r="J542" s="114">
        <v>0.29401392629276879</v>
      </c>
    </row>
    <row r="543" spans="3:10" x14ac:dyDescent="0.3">
      <c r="C543">
        <v>66</v>
      </c>
      <c r="D543" s="141">
        <v>2.0042330184139736</v>
      </c>
      <c r="I543">
        <v>66</v>
      </c>
      <c r="J543" s="114">
        <v>0.12414262035928258</v>
      </c>
    </row>
    <row r="544" spans="3:10" x14ac:dyDescent="0.3">
      <c r="C544">
        <v>67</v>
      </c>
      <c r="D544" s="141">
        <v>3.4356119753192167</v>
      </c>
      <c r="I544">
        <v>67</v>
      </c>
      <c r="J544" s="114">
        <v>0.26557295764092026</v>
      </c>
    </row>
    <row r="545" spans="3:10" x14ac:dyDescent="0.3">
      <c r="C545">
        <v>68</v>
      </c>
      <c r="D545" s="141">
        <v>3.3432005586805302</v>
      </c>
      <c r="I545">
        <v>68</v>
      </c>
      <c r="J545" s="114">
        <v>0.29113519709617242</v>
      </c>
    </row>
    <row r="546" spans="3:10" x14ac:dyDescent="0.3">
      <c r="C546">
        <v>69</v>
      </c>
      <c r="D546" s="141">
        <v>2.6637454105338572</v>
      </c>
      <c r="I546">
        <v>69</v>
      </c>
      <c r="J546" s="114">
        <v>0.26755702103229217</v>
      </c>
    </row>
    <row r="547" spans="3:10" x14ac:dyDescent="0.3">
      <c r="C547">
        <v>70</v>
      </c>
      <c r="D547" s="141">
        <v>3.0454733508258456</v>
      </c>
      <c r="I547">
        <v>70</v>
      </c>
      <c r="J547" s="114">
        <v>0.31923448905307428</v>
      </c>
    </row>
    <row r="548" spans="3:10" x14ac:dyDescent="0.3">
      <c r="C548">
        <v>71</v>
      </c>
      <c r="D548" s="141">
        <v>2.8501803382174216</v>
      </c>
      <c r="I548">
        <v>71</v>
      </c>
      <c r="J548" s="114">
        <v>0.21796092773941145</v>
      </c>
    </row>
    <row r="549" spans="3:10" x14ac:dyDescent="0.3">
      <c r="C549">
        <v>72</v>
      </c>
      <c r="D549" s="141">
        <v>2.7722290139793193</v>
      </c>
      <c r="I549">
        <v>72</v>
      </c>
      <c r="J549" s="114">
        <v>0.23260480054503385</v>
      </c>
    </row>
    <row r="550" spans="3:10" x14ac:dyDescent="0.3">
      <c r="C550">
        <v>73</v>
      </c>
      <c r="D550" s="141">
        <v>1.8095127325809877</v>
      </c>
      <c r="I550">
        <v>73</v>
      </c>
      <c r="J550" s="114">
        <v>0.28167672924954079</v>
      </c>
    </row>
    <row r="551" spans="3:10" x14ac:dyDescent="0.3">
      <c r="C551">
        <v>74</v>
      </c>
      <c r="D551" s="141">
        <v>2.6528534579917142</v>
      </c>
      <c r="I551">
        <v>74</v>
      </c>
      <c r="J551" s="114">
        <v>0.32661903826965588</v>
      </c>
    </row>
    <row r="552" spans="3:10" x14ac:dyDescent="0.3">
      <c r="C552">
        <v>75</v>
      </c>
      <c r="D552" s="141">
        <v>3.4825324465160508</v>
      </c>
      <c r="I552">
        <v>75</v>
      </c>
      <c r="J552" s="114">
        <v>0.12519123542648747</v>
      </c>
    </row>
    <row r="553" spans="3:10" x14ac:dyDescent="0.3">
      <c r="C553">
        <v>76</v>
      </c>
      <c r="D553" s="141">
        <v>1.9430570102742049</v>
      </c>
      <c r="I553">
        <v>76</v>
      </c>
      <c r="J553" s="114">
        <v>0.2727906335488397</v>
      </c>
    </row>
    <row r="554" spans="3:10" x14ac:dyDescent="0.3">
      <c r="C554">
        <v>77</v>
      </c>
      <c r="D554" s="141">
        <v>2.6658597223041012</v>
      </c>
      <c r="I554">
        <v>77</v>
      </c>
      <c r="J554" s="114">
        <v>0.24155632056702658</v>
      </c>
    </row>
    <row r="555" spans="3:10" x14ac:dyDescent="0.3">
      <c r="C555">
        <v>78</v>
      </c>
      <c r="D555" s="141">
        <v>2.9711921043160094</v>
      </c>
      <c r="I555">
        <v>78</v>
      </c>
      <c r="J555" s="114">
        <v>0.16947209234015603</v>
      </c>
    </row>
    <row r="556" spans="3:10" x14ac:dyDescent="0.3">
      <c r="C556">
        <v>79</v>
      </c>
      <c r="D556" s="141">
        <v>2.0562230260025998</v>
      </c>
      <c r="I556">
        <v>79</v>
      </c>
      <c r="J556" s="114">
        <v>0.14504564492595917</v>
      </c>
    </row>
    <row r="557" spans="3:10" x14ac:dyDescent="0.3">
      <c r="C557">
        <v>80</v>
      </c>
      <c r="D557" s="141">
        <v>2.103271288732782</v>
      </c>
      <c r="I557">
        <v>80</v>
      </c>
      <c r="J557" s="114">
        <v>0.11842424350996428</v>
      </c>
    </row>
    <row r="558" spans="3:10" x14ac:dyDescent="0.3">
      <c r="C558">
        <v>81</v>
      </c>
      <c r="D558" s="141">
        <v>3.0128092541306195</v>
      </c>
      <c r="I558">
        <v>81</v>
      </c>
      <c r="J558" s="114">
        <v>0.23606876177787073</v>
      </c>
    </row>
    <row r="559" spans="3:10" x14ac:dyDescent="0.3">
      <c r="C559">
        <v>82</v>
      </c>
      <c r="D559" s="141">
        <v>2.9948724433387119</v>
      </c>
      <c r="I559">
        <v>82</v>
      </c>
      <c r="J559" s="114">
        <v>0.17863628738961679</v>
      </c>
    </row>
    <row r="560" spans="3:10" x14ac:dyDescent="0.3">
      <c r="C560">
        <v>83</v>
      </c>
      <c r="D560" s="141">
        <v>2.9738265548268066</v>
      </c>
      <c r="I560">
        <v>83</v>
      </c>
      <c r="J560" s="114">
        <v>0.10621288399018547</v>
      </c>
    </row>
    <row r="561" spans="3:10" x14ac:dyDescent="0.3">
      <c r="C561">
        <v>84</v>
      </c>
      <c r="D561" s="141">
        <v>2.3300475744570073</v>
      </c>
      <c r="I561">
        <v>84</v>
      </c>
      <c r="J561" s="114">
        <v>0.24385087029020358</v>
      </c>
    </row>
    <row r="562" spans="3:10" x14ac:dyDescent="0.3">
      <c r="C562">
        <v>85</v>
      </c>
      <c r="D562" s="141">
        <v>2.4965723002189448</v>
      </c>
      <c r="I562">
        <v>85</v>
      </c>
      <c r="J562" s="114">
        <v>0.13417418090350708</v>
      </c>
    </row>
    <row r="563" spans="3:10" x14ac:dyDescent="0.3">
      <c r="C563">
        <v>86</v>
      </c>
      <c r="D563" s="141">
        <v>2.8721674311744461</v>
      </c>
      <c r="I563">
        <v>86</v>
      </c>
      <c r="J563" s="114">
        <v>0.15926828749023803</v>
      </c>
    </row>
    <row r="564" spans="3:10" x14ac:dyDescent="0.3">
      <c r="C564">
        <v>87</v>
      </c>
      <c r="D564" s="141">
        <v>2.9763787240249679</v>
      </c>
      <c r="I564">
        <v>87</v>
      </c>
      <c r="J564" s="114">
        <v>0.16579602376830449</v>
      </c>
    </row>
    <row r="565" spans="3:10" x14ac:dyDescent="0.3">
      <c r="C565">
        <v>88</v>
      </c>
      <c r="D565" s="141">
        <v>2.3652679783629096</v>
      </c>
      <c r="I565">
        <v>88</v>
      </c>
      <c r="J565" s="114">
        <v>0.28506990839366209</v>
      </c>
    </row>
    <row r="566" spans="3:10" x14ac:dyDescent="0.3">
      <c r="C566">
        <v>89</v>
      </c>
      <c r="D566" s="141">
        <v>1.8100517616566787</v>
      </c>
      <c r="I566">
        <v>89</v>
      </c>
      <c r="J566" s="114">
        <v>0.16158237514703533</v>
      </c>
    </row>
    <row r="567" spans="3:10" x14ac:dyDescent="0.3">
      <c r="C567">
        <v>90</v>
      </c>
      <c r="D567" s="141">
        <v>2.1719703329429665</v>
      </c>
      <c r="I567">
        <v>90</v>
      </c>
      <c r="J567" s="114">
        <v>0.1576507041041606</v>
      </c>
    </row>
    <row r="568" spans="3:10" x14ac:dyDescent="0.3">
      <c r="C568">
        <v>91</v>
      </c>
      <c r="D568" s="141">
        <v>2.9674838175147267</v>
      </c>
      <c r="I568">
        <v>91</v>
      </c>
      <c r="J568" s="114">
        <v>0.25380921723507943</v>
      </c>
    </row>
    <row r="569" spans="3:10" x14ac:dyDescent="0.3">
      <c r="C569">
        <v>92</v>
      </c>
      <c r="D569" s="141">
        <v>1.9404357291916181</v>
      </c>
      <c r="I569">
        <v>92</v>
      </c>
      <c r="J569" s="114">
        <v>0.19546897581556988</v>
      </c>
    </row>
    <row r="570" spans="3:10" x14ac:dyDescent="0.3">
      <c r="C570">
        <v>93</v>
      </c>
      <c r="D570" s="141">
        <v>2.6025383242772699</v>
      </c>
      <c r="I570">
        <v>93</v>
      </c>
      <c r="J570" s="114">
        <v>0.27913023650188395</v>
      </c>
    </row>
    <row r="571" spans="3:10" x14ac:dyDescent="0.3">
      <c r="C571">
        <v>94</v>
      </c>
      <c r="D571" s="141">
        <v>2.6792584177325867</v>
      </c>
      <c r="I571">
        <v>94</v>
      </c>
      <c r="J571" s="114">
        <v>0.30981873598602783</v>
      </c>
    </row>
    <row r="572" spans="3:10" x14ac:dyDescent="0.3">
      <c r="C572">
        <v>95</v>
      </c>
      <c r="D572" s="141">
        <v>2.1590506782742871</v>
      </c>
      <c r="I572">
        <v>95</v>
      </c>
      <c r="J572" s="114">
        <v>0.18992928279774435</v>
      </c>
    </row>
    <row r="573" spans="3:10" x14ac:dyDescent="0.3">
      <c r="C573">
        <v>96</v>
      </c>
      <c r="D573" s="141">
        <v>2.8206507678276536</v>
      </c>
      <c r="I573">
        <v>96</v>
      </c>
      <c r="J573" s="114">
        <v>0.11210458245847632</v>
      </c>
    </row>
    <row r="574" spans="3:10" x14ac:dyDescent="0.3">
      <c r="C574">
        <v>97</v>
      </c>
      <c r="D574" s="141">
        <v>2.4311928056652254</v>
      </c>
      <c r="I574">
        <v>97</v>
      </c>
      <c r="J574" s="114">
        <v>0.18310279956593667</v>
      </c>
    </row>
    <row r="575" spans="3:10" x14ac:dyDescent="0.3">
      <c r="C575">
        <v>98</v>
      </c>
      <c r="D575" s="141">
        <v>2.0388148921648779</v>
      </c>
      <c r="I575">
        <v>98</v>
      </c>
      <c r="J575" s="114">
        <v>0.13892939372472934</v>
      </c>
    </row>
    <row r="576" spans="3:10" x14ac:dyDescent="0.3">
      <c r="C576">
        <v>99</v>
      </c>
      <c r="D576" s="141">
        <v>2.0746382405547026</v>
      </c>
      <c r="I576">
        <v>99</v>
      </c>
      <c r="J576" s="114">
        <v>0.12413093295577982</v>
      </c>
    </row>
    <row r="577" spans="3:10" x14ac:dyDescent="0.3">
      <c r="C577">
        <v>100</v>
      </c>
      <c r="D577" s="141">
        <v>1.8339263175377531</v>
      </c>
      <c r="I577">
        <v>100</v>
      </c>
      <c r="J577" s="114">
        <v>0.24861527842725017</v>
      </c>
    </row>
    <row r="578" spans="3:10" x14ac:dyDescent="0.3">
      <c r="C578">
        <v>101</v>
      </c>
      <c r="D578" s="141">
        <v>2.7682554904312489</v>
      </c>
      <c r="I578">
        <v>101</v>
      </c>
      <c r="J578" s="114">
        <v>0.27773332173478926</v>
      </c>
    </row>
    <row r="579" spans="3:10" x14ac:dyDescent="0.3">
      <c r="C579">
        <v>102</v>
      </c>
      <c r="D579" s="141">
        <v>3.4098962068840954</v>
      </c>
      <c r="I579">
        <v>102</v>
      </c>
      <c r="J579" s="114">
        <v>0.17372726944865624</v>
      </c>
    </row>
    <row r="580" spans="3:10" x14ac:dyDescent="0.3">
      <c r="C580">
        <v>103</v>
      </c>
      <c r="D580" s="141">
        <v>2.0980524278876271</v>
      </c>
      <c r="I580">
        <v>103</v>
      </c>
      <c r="J580" s="114">
        <v>0.16664689077438166</v>
      </c>
    </row>
    <row r="581" spans="3:10" x14ac:dyDescent="0.3">
      <c r="C581">
        <v>104</v>
      </c>
      <c r="D581" s="141">
        <v>2.6411380025359912</v>
      </c>
      <c r="I581">
        <v>104</v>
      </c>
      <c r="J581" s="114">
        <v>0.34996472090134412</v>
      </c>
    </row>
    <row r="582" spans="3:10" x14ac:dyDescent="0.3">
      <c r="C582">
        <v>105</v>
      </c>
      <c r="D582" s="141">
        <v>2.591335700841833</v>
      </c>
      <c r="I582">
        <v>105</v>
      </c>
      <c r="J582" s="114">
        <v>0.35763854802911665</v>
      </c>
    </row>
    <row r="583" spans="3:10" x14ac:dyDescent="0.3">
      <c r="C583">
        <v>106</v>
      </c>
      <c r="D583" s="141">
        <v>2.3879298187586748</v>
      </c>
      <c r="I583">
        <v>106</v>
      </c>
      <c r="J583" s="114">
        <v>0.25223416836193335</v>
      </c>
    </row>
    <row r="584" spans="3:10" x14ac:dyDescent="0.3">
      <c r="C584">
        <v>107</v>
      </c>
      <c r="D584" s="141">
        <v>1.7403744371746854</v>
      </c>
      <c r="I584">
        <v>107</v>
      </c>
      <c r="J584" s="114">
        <v>0.20818377254160314</v>
      </c>
    </row>
    <row r="585" spans="3:10" x14ac:dyDescent="0.3">
      <c r="C585">
        <v>108</v>
      </c>
      <c r="D585" s="141">
        <v>2.0108443890147747</v>
      </c>
      <c r="I585">
        <v>108</v>
      </c>
      <c r="J585" s="114">
        <v>0.28767500490309783</v>
      </c>
    </row>
    <row r="586" spans="3:10" x14ac:dyDescent="0.3">
      <c r="C586">
        <v>109</v>
      </c>
      <c r="D586" s="141">
        <v>1.7542356046494909</v>
      </c>
      <c r="I586">
        <v>109</v>
      </c>
      <c r="J586" s="114">
        <v>7.7919560228904006E-2</v>
      </c>
    </row>
    <row r="587" spans="3:10" x14ac:dyDescent="0.3">
      <c r="C587">
        <v>110</v>
      </c>
      <c r="D587" s="141">
        <v>2.371916431845503</v>
      </c>
      <c r="I587">
        <v>110</v>
      </c>
      <c r="J587" s="114">
        <v>0.36096320329007048</v>
      </c>
    </row>
    <row r="588" spans="3:10" x14ac:dyDescent="0.3">
      <c r="C588">
        <v>111</v>
      </c>
      <c r="D588" s="141">
        <v>3.3456082126066704</v>
      </c>
      <c r="I588">
        <v>111</v>
      </c>
      <c r="J588" s="114">
        <v>0.32594067648870517</v>
      </c>
    </row>
    <row r="589" spans="3:10" x14ac:dyDescent="0.3">
      <c r="C589">
        <v>112</v>
      </c>
      <c r="D589" s="141">
        <v>1.7642227364930467</v>
      </c>
      <c r="I589">
        <v>112</v>
      </c>
      <c r="J589" s="114">
        <v>0.28984172848133305</v>
      </c>
    </row>
    <row r="590" spans="3:10" x14ac:dyDescent="0.3">
      <c r="C590">
        <v>113</v>
      </c>
      <c r="D590" s="141">
        <v>2.4525430974562505</v>
      </c>
      <c r="I590">
        <v>113</v>
      </c>
      <c r="J590" s="114">
        <v>0.245269370543165</v>
      </c>
    </row>
    <row r="591" spans="3:10" x14ac:dyDescent="0.3">
      <c r="C591">
        <v>114</v>
      </c>
      <c r="D591" s="141">
        <v>3.2863484529441984</v>
      </c>
      <c r="I591">
        <v>114</v>
      </c>
      <c r="J591" s="114">
        <v>0.19784277418750129</v>
      </c>
    </row>
    <row r="592" spans="3:10" x14ac:dyDescent="0.3">
      <c r="C592">
        <v>115</v>
      </c>
      <c r="D592" s="141">
        <v>3.4725632990249777</v>
      </c>
      <c r="I592">
        <v>115</v>
      </c>
      <c r="J592" s="114">
        <v>0.18856186159787325</v>
      </c>
    </row>
    <row r="593" spans="3:10" x14ac:dyDescent="0.3">
      <c r="C593">
        <v>116</v>
      </c>
      <c r="D593" s="141">
        <v>2.4460997704891256</v>
      </c>
      <c r="I593">
        <v>116</v>
      </c>
      <c r="J593" s="114">
        <v>0.24092811476210674</v>
      </c>
    </row>
    <row r="594" spans="3:10" x14ac:dyDescent="0.3">
      <c r="C594">
        <v>117</v>
      </c>
      <c r="D594" s="141">
        <v>2.3088093336558488</v>
      </c>
      <c r="I594">
        <v>117</v>
      </c>
      <c r="J594" s="114">
        <v>0.23212247043145706</v>
      </c>
    </row>
    <row r="595" spans="3:10" x14ac:dyDescent="0.3">
      <c r="C595">
        <v>118</v>
      </c>
      <c r="D595" s="141">
        <v>2.8190343895536722</v>
      </c>
      <c r="I595">
        <v>118</v>
      </c>
      <c r="J595" s="114">
        <v>0.3185448665572177</v>
      </c>
    </row>
    <row r="596" spans="3:10" x14ac:dyDescent="0.3">
      <c r="C596">
        <v>119</v>
      </c>
      <c r="D596" s="141">
        <v>2.7165677608683088</v>
      </c>
      <c r="I596">
        <v>119</v>
      </c>
      <c r="J596" s="114">
        <v>0.30577406696096632</v>
      </c>
    </row>
    <row r="597" spans="3:10" x14ac:dyDescent="0.3">
      <c r="C597">
        <v>120</v>
      </c>
      <c r="D597" s="141">
        <v>2.2753724239734132</v>
      </c>
      <c r="I597">
        <v>120</v>
      </c>
      <c r="J597" s="114">
        <v>0.16757700191301828</v>
      </c>
    </row>
    <row r="598" spans="3:10" x14ac:dyDescent="0.3">
      <c r="C598">
        <v>121</v>
      </c>
      <c r="D598" s="141">
        <v>2.902607004083857</v>
      </c>
      <c r="I598">
        <v>121</v>
      </c>
      <c r="J598" s="114">
        <v>0.29600595225730619</v>
      </c>
    </row>
    <row r="599" spans="3:10" x14ac:dyDescent="0.3">
      <c r="C599">
        <v>122</v>
      </c>
      <c r="D599" s="141">
        <v>2.5616412601063629</v>
      </c>
      <c r="I599">
        <v>122</v>
      </c>
      <c r="J599" s="114">
        <v>0.17455265219094751</v>
      </c>
    </row>
    <row r="600" spans="3:10" x14ac:dyDescent="0.3">
      <c r="C600">
        <v>123</v>
      </c>
      <c r="D600" s="141">
        <v>1.8420368351438505</v>
      </c>
      <c r="I600">
        <v>123</v>
      </c>
      <c r="J600" s="114">
        <v>0.29343023902697896</v>
      </c>
    </row>
    <row r="601" spans="3:10" x14ac:dyDescent="0.3">
      <c r="C601">
        <v>124</v>
      </c>
      <c r="D601" s="141">
        <v>2.2549075176947886</v>
      </c>
      <c r="I601">
        <v>124</v>
      </c>
      <c r="J601" s="114">
        <v>0.24193548177365765</v>
      </c>
    </row>
    <row r="602" spans="3:10" x14ac:dyDescent="0.3">
      <c r="C602">
        <v>125</v>
      </c>
      <c r="D602" s="141">
        <v>2.6346005146820195</v>
      </c>
      <c r="I602">
        <v>125</v>
      </c>
      <c r="J602" s="114">
        <v>0.20220927551620482</v>
      </c>
    </row>
    <row r="603" spans="3:10" x14ac:dyDescent="0.3">
      <c r="C603">
        <v>126</v>
      </c>
      <c r="D603" s="141">
        <v>2.3986678501511416</v>
      </c>
      <c r="I603">
        <v>126</v>
      </c>
      <c r="J603" s="114">
        <v>0.18334026193921571</v>
      </c>
    </row>
    <row r="604" spans="3:10" x14ac:dyDescent="0.3">
      <c r="C604">
        <v>127</v>
      </c>
      <c r="D604" s="141">
        <v>3.1172390080255878</v>
      </c>
      <c r="I604">
        <v>127</v>
      </c>
      <c r="J604" s="114">
        <v>0.20528621187350482</v>
      </c>
    </row>
    <row r="605" spans="3:10" x14ac:dyDescent="0.3">
      <c r="C605">
        <v>128</v>
      </c>
      <c r="D605" s="141">
        <v>2.2209650158285101</v>
      </c>
      <c r="I605">
        <v>128</v>
      </c>
      <c r="J605" s="114">
        <v>0.35745998743348095</v>
      </c>
    </row>
    <row r="606" spans="3:10" x14ac:dyDescent="0.3">
      <c r="C606">
        <v>129</v>
      </c>
      <c r="D606" s="141">
        <v>2.3512524427188799</v>
      </c>
      <c r="I606">
        <v>129</v>
      </c>
      <c r="J606" s="114">
        <v>0.12535235272619705</v>
      </c>
    </row>
    <row r="607" spans="3:10" x14ac:dyDescent="0.3">
      <c r="C607">
        <v>130</v>
      </c>
      <c r="D607" s="141">
        <v>1.7044232204967671</v>
      </c>
      <c r="I607">
        <v>130</v>
      </c>
      <c r="J607" s="114">
        <v>0.13316566358177973</v>
      </c>
    </row>
    <row r="608" spans="3:10" x14ac:dyDescent="0.3">
      <c r="C608">
        <v>131</v>
      </c>
      <c r="D608" s="141">
        <v>2.441040189145828</v>
      </c>
      <c r="I608">
        <v>131</v>
      </c>
      <c r="J608" s="114">
        <v>0.24663096152219199</v>
      </c>
    </row>
    <row r="609" spans="3:10" x14ac:dyDescent="0.3">
      <c r="C609">
        <v>132</v>
      </c>
      <c r="D609" s="141">
        <v>3.0824232362667074</v>
      </c>
      <c r="I609">
        <v>132</v>
      </c>
      <c r="J609" s="114">
        <v>0.31322600019360181</v>
      </c>
    </row>
    <row r="610" spans="3:10" x14ac:dyDescent="0.3">
      <c r="C610">
        <v>133</v>
      </c>
      <c r="D610" s="141">
        <v>2.5933391393772118</v>
      </c>
      <c r="I610">
        <v>133</v>
      </c>
      <c r="J610" s="114">
        <v>8.705625117460114E-2</v>
      </c>
    </row>
    <row r="611" spans="3:10" x14ac:dyDescent="0.3">
      <c r="C611">
        <v>134</v>
      </c>
      <c r="D611" s="141">
        <v>2.6332895611982097</v>
      </c>
      <c r="I611">
        <v>134</v>
      </c>
      <c r="J611" s="114">
        <v>0.10234963135901975</v>
      </c>
    </row>
    <row r="612" spans="3:10" x14ac:dyDescent="0.3">
      <c r="C612">
        <v>135</v>
      </c>
      <c r="D612" s="141">
        <v>3.3292371245212151</v>
      </c>
      <c r="I612">
        <v>135</v>
      </c>
      <c r="J612" s="114">
        <v>0.37226914779749154</v>
      </c>
    </row>
    <row r="613" spans="3:10" x14ac:dyDescent="0.3">
      <c r="C613">
        <v>136</v>
      </c>
      <c r="D613" s="141">
        <v>3.1806419762147558</v>
      </c>
      <c r="I613">
        <v>136</v>
      </c>
      <c r="J613" s="114">
        <v>0.21889027038286457</v>
      </c>
    </row>
    <row r="614" spans="3:10" x14ac:dyDescent="0.3">
      <c r="C614">
        <v>137</v>
      </c>
      <c r="D614" s="141">
        <v>2.7700334373100635</v>
      </c>
      <c r="I614">
        <v>137</v>
      </c>
      <c r="J614" s="114">
        <v>0.20183052026373716</v>
      </c>
    </row>
    <row r="615" spans="3:10" x14ac:dyDescent="0.3">
      <c r="C615">
        <v>138</v>
      </c>
      <c r="D615" s="141">
        <v>1.8049165321911051</v>
      </c>
      <c r="I615">
        <v>138</v>
      </c>
      <c r="J615" s="114">
        <v>0.22916000627668454</v>
      </c>
    </row>
    <row r="616" spans="3:10" x14ac:dyDescent="0.3">
      <c r="C616">
        <v>139</v>
      </c>
      <c r="D616" s="141">
        <v>2.8702273180530105</v>
      </c>
      <c r="I616">
        <v>139</v>
      </c>
      <c r="J616" s="114">
        <v>0.1519759242606038</v>
      </c>
    </row>
    <row r="617" spans="3:10" x14ac:dyDescent="0.3">
      <c r="C617">
        <v>140</v>
      </c>
      <c r="D617" s="141">
        <v>3.523466981324757</v>
      </c>
      <c r="I617">
        <v>140</v>
      </c>
      <c r="J617" s="114">
        <v>0.15728868135572704</v>
      </c>
    </row>
    <row r="618" spans="3:10" x14ac:dyDescent="0.3">
      <c r="C618">
        <v>141</v>
      </c>
      <c r="D618" s="141">
        <v>2.6587637724783471</v>
      </c>
      <c r="I618">
        <v>141</v>
      </c>
      <c r="J618" s="114">
        <v>0.262267962675508</v>
      </c>
    </row>
    <row r="619" spans="3:10" x14ac:dyDescent="0.3">
      <c r="C619">
        <v>142</v>
      </c>
      <c r="D619" s="141">
        <v>2.7683376157268724</v>
      </c>
      <c r="I619">
        <v>142</v>
      </c>
      <c r="J619" s="114">
        <v>0.21803224551727851</v>
      </c>
    </row>
    <row r="620" spans="3:10" x14ac:dyDescent="0.3">
      <c r="C620">
        <v>143</v>
      </c>
      <c r="D620" s="141">
        <v>2.3705154426158241</v>
      </c>
      <c r="I620">
        <v>143</v>
      </c>
      <c r="J620" s="114">
        <v>0.27328009870405556</v>
      </c>
    </row>
    <row r="621" spans="3:10" x14ac:dyDescent="0.3">
      <c r="C621">
        <v>144</v>
      </c>
      <c r="D621" s="141">
        <v>1.5098264257669558</v>
      </c>
      <c r="I621">
        <v>144</v>
      </c>
      <c r="J621" s="114">
        <v>0.38328433793401429</v>
      </c>
    </row>
    <row r="622" spans="3:10" x14ac:dyDescent="0.3">
      <c r="C622">
        <v>145</v>
      </c>
      <c r="D622" s="141">
        <v>2.1161279403963689</v>
      </c>
      <c r="I622">
        <v>145</v>
      </c>
      <c r="J622" s="114">
        <v>0.18284195809315684</v>
      </c>
    </row>
    <row r="623" spans="3:10" x14ac:dyDescent="0.3">
      <c r="C623">
        <v>146</v>
      </c>
      <c r="D623" s="141">
        <v>2.5269048666963903</v>
      </c>
      <c r="I623">
        <v>146</v>
      </c>
      <c r="J623" s="114">
        <v>0.16211266071069885</v>
      </c>
    </row>
    <row r="624" spans="3:10" x14ac:dyDescent="0.3">
      <c r="C624">
        <v>147</v>
      </c>
      <c r="D624" s="141">
        <v>2.2033594087655919</v>
      </c>
      <c r="I624">
        <v>147</v>
      </c>
      <c r="J624" s="114">
        <v>0.2718131013288092</v>
      </c>
    </row>
    <row r="625" spans="3:10" x14ac:dyDescent="0.3">
      <c r="C625">
        <v>148</v>
      </c>
      <c r="D625" s="141">
        <v>1.85251926743129</v>
      </c>
      <c r="I625">
        <v>148</v>
      </c>
      <c r="J625" s="114">
        <v>0.34989827068331358</v>
      </c>
    </row>
    <row r="626" spans="3:10" x14ac:dyDescent="0.3">
      <c r="C626">
        <v>149</v>
      </c>
      <c r="D626" s="141">
        <v>2.6685342535145988</v>
      </c>
      <c r="I626">
        <v>149</v>
      </c>
      <c r="J626" s="114">
        <v>0.20449507897792074</v>
      </c>
    </row>
    <row r="627" spans="3:10" x14ac:dyDescent="0.3">
      <c r="C627">
        <v>150</v>
      </c>
      <c r="D627" s="141">
        <v>3.1262453852379228</v>
      </c>
      <c r="I627">
        <v>150</v>
      </c>
      <c r="J627" s="114">
        <v>0.22991199541881402</v>
      </c>
    </row>
    <row r="628" spans="3:10" x14ac:dyDescent="0.3">
      <c r="C628">
        <v>151</v>
      </c>
      <c r="D628" s="141">
        <v>2.7775008142730697</v>
      </c>
      <c r="I628">
        <v>151</v>
      </c>
      <c r="J628" s="114">
        <v>0.2012116870566294</v>
      </c>
    </row>
    <row r="629" spans="3:10" x14ac:dyDescent="0.3">
      <c r="C629">
        <v>152</v>
      </c>
      <c r="D629" s="141">
        <v>1.8467565994449071</v>
      </c>
      <c r="I629">
        <v>152</v>
      </c>
      <c r="J629" s="114">
        <v>0.29078779283066059</v>
      </c>
    </row>
    <row r="630" spans="3:10" x14ac:dyDescent="0.3">
      <c r="C630">
        <v>153</v>
      </c>
      <c r="D630" s="141">
        <v>2.7512979960025312</v>
      </c>
      <c r="I630">
        <v>153</v>
      </c>
      <c r="J630" s="114">
        <v>0.23832612191698699</v>
      </c>
    </row>
    <row r="631" spans="3:10" x14ac:dyDescent="0.3">
      <c r="C631">
        <v>154</v>
      </c>
      <c r="D631" s="141">
        <v>2.2835223027398919</v>
      </c>
      <c r="I631">
        <v>154</v>
      </c>
      <c r="J631" s="114">
        <v>0.23111676529546088</v>
      </c>
    </row>
    <row r="632" spans="3:10" x14ac:dyDescent="0.3">
      <c r="C632">
        <v>155</v>
      </c>
      <c r="D632" s="141">
        <v>2.5691830496225947</v>
      </c>
      <c r="I632">
        <v>155</v>
      </c>
      <c r="J632" s="114">
        <v>0.29418258482903026</v>
      </c>
    </row>
    <row r="633" spans="3:10" x14ac:dyDescent="0.3">
      <c r="C633">
        <v>156</v>
      </c>
      <c r="D633" s="141">
        <v>1.4622284430166346</v>
      </c>
      <c r="I633">
        <v>156</v>
      </c>
      <c r="J633" s="114">
        <v>0.14598427323236329</v>
      </c>
    </row>
    <row r="634" spans="3:10" x14ac:dyDescent="0.3">
      <c r="C634">
        <v>157</v>
      </c>
      <c r="D634" s="141">
        <v>3.2503586043481931</v>
      </c>
      <c r="I634">
        <v>157</v>
      </c>
      <c r="J634" s="114">
        <v>0.32412906403246877</v>
      </c>
    </row>
    <row r="635" spans="3:10" x14ac:dyDescent="0.3">
      <c r="C635">
        <v>158</v>
      </c>
      <c r="D635" s="141">
        <v>3.0765911730314039</v>
      </c>
      <c r="I635">
        <v>158</v>
      </c>
      <c r="J635" s="114">
        <v>0.28979073171976721</v>
      </c>
    </row>
    <row r="636" spans="3:10" x14ac:dyDescent="0.3">
      <c r="C636">
        <v>159</v>
      </c>
      <c r="D636" s="141">
        <v>2.8953951932897355</v>
      </c>
      <c r="I636">
        <v>159</v>
      </c>
      <c r="J636" s="114">
        <v>0.13281017684332053</v>
      </c>
    </row>
    <row r="637" spans="3:10" x14ac:dyDescent="0.3">
      <c r="C637">
        <v>160</v>
      </c>
      <c r="D637" s="141">
        <v>2.4775902545060111</v>
      </c>
      <c r="I637">
        <v>160</v>
      </c>
      <c r="J637" s="114">
        <v>0.25748656621753852</v>
      </c>
    </row>
    <row r="638" spans="3:10" x14ac:dyDescent="0.3">
      <c r="C638">
        <v>161</v>
      </c>
      <c r="D638" s="141">
        <v>2.1016166771494875</v>
      </c>
      <c r="I638">
        <v>161</v>
      </c>
      <c r="J638" s="114">
        <v>0.28234167846338942</v>
      </c>
    </row>
    <row r="639" spans="3:10" x14ac:dyDescent="0.3">
      <c r="C639">
        <v>162</v>
      </c>
      <c r="D639" s="141">
        <v>2.3513115039268544</v>
      </c>
      <c r="I639">
        <v>162</v>
      </c>
      <c r="J639" s="114">
        <v>0.1385816854543902</v>
      </c>
    </row>
    <row r="640" spans="3:10" x14ac:dyDescent="0.3">
      <c r="C640">
        <v>163</v>
      </c>
      <c r="D640" s="141">
        <v>2.9054994831072478</v>
      </c>
      <c r="I640">
        <v>163</v>
      </c>
      <c r="J640" s="114">
        <v>0.17079573853726804</v>
      </c>
    </row>
    <row r="641" spans="3:10" x14ac:dyDescent="0.3">
      <c r="C641">
        <v>164</v>
      </c>
      <c r="D641" s="141">
        <v>1.9669983435825327</v>
      </c>
      <c r="I641">
        <v>164</v>
      </c>
      <c r="J641" s="114">
        <v>0.23752989233294941</v>
      </c>
    </row>
    <row r="642" spans="3:10" x14ac:dyDescent="0.3">
      <c r="C642">
        <v>165</v>
      </c>
      <c r="D642" s="141">
        <v>1.5761223365541412</v>
      </c>
      <c r="I642">
        <v>165</v>
      </c>
      <c r="J642" s="114">
        <v>0.20180119604225366</v>
      </c>
    </row>
    <row r="643" spans="3:10" x14ac:dyDescent="0.3">
      <c r="C643">
        <v>166</v>
      </c>
      <c r="D643" s="141">
        <v>1.5992360520532978</v>
      </c>
      <c r="I643">
        <v>166</v>
      </c>
      <c r="J643" s="114">
        <v>0.25779913148771527</v>
      </c>
    </row>
    <row r="644" spans="3:10" x14ac:dyDescent="0.3">
      <c r="C644">
        <v>167</v>
      </c>
      <c r="D644" s="141">
        <v>2.1111440130220318</v>
      </c>
      <c r="I644">
        <v>167</v>
      </c>
      <c r="J644" s="114">
        <v>0.23885191302396702</v>
      </c>
    </row>
    <row r="645" spans="3:10" x14ac:dyDescent="0.3">
      <c r="C645">
        <v>168</v>
      </c>
      <c r="D645" s="141">
        <v>3.131638367152255</v>
      </c>
      <c r="I645">
        <v>168</v>
      </c>
      <c r="J645" s="114">
        <v>0.22866772281513303</v>
      </c>
    </row>
    <row r="646" spans="3:10" x14ac:dyDescent="0.3">
      <c r="C646">
        <v>169</v>
      </c>
      <c r="D646" s="141">
        <v>2.8008175301860723</v>
      </c>
      <c r="I646">
        <v>169</v>
      </c>
      <c r="J646" s="114">
        <v>6.3207347916476531E-2</v>
      </c>
    </row>
    <row r="647" spans="3:10" x14ac:dyDescent="0.3">
      <c r="C647">
        <v>170</v>
      </c>
      <c r="D647" s="141">
        <v>2.044939179491708</v>
      </c>
      <c r="I647">
        <v>170</v>
      </c>
      <c r="J647" s="114">
        <v>0.20651706305794049</v>
      </c>
    </row>
    <row r="648" spans="3:10" x14ac:dyDescent="0.3">
      <c r="C648">
        <v>171</v>
      </c>
      <c r="D648" s="141">
        <v>2.6559542020531652</v>
      </c>
      <c r="I648">
        <v>171</v>
      </c>
      <c r="J648" s="114">
        <v>7.4675054245915584E-2</v>
      </c>
    </row>
    <row r="649" spans="3:10" x14ac:dyDescent="0.3">
      <c r="C649">
        <v>172</v>
      </c>
      <c r="D649" s="141">
        <v>2.0962538623350708</v>
      </c>
      <c r="I649">
        <v>172</v>
      </c>
      <c r="J649" s="114">
        <v>0.12724992753721431</v>
      </c>
    </row>
    <row r="650" spans="3:10" x14ac:dyDescent="0.3">
      <c r="C650">
        <v>173</v>
      </c>
      <c r="D650" s="141">
        <v>2.8729637786601385</v>
      </c>
      <c r="I650">
        <v>173</v>
      </c>
      <c r="J650" s="114">
        <v>0.31672420071921614</v>
      </c>
    </row>
    <row r="651" spans="3:10" x14ac:dyDescent="0.3">
      <c r="C651">
        <v>174</v>
      </c>
      <c r="D651" s="141">
        <v>1.5304734273292895</v>
      </c>
      <c r="I651">
        <v>174</v>
      </c>
      <c r="J651" s="114">
        <v>0.31391087776118987</v>
      </c>
    </row>
    <row r="652" spans="3:10" x14ac:dyDescent="0.3">
      <c r="C652">
        <v>175</v>
      </c>
      <c r="D652" s="141">
        <v>2.3376749332312752</v>
      </c>
      <c r="I652">
        <v>175</v>
      </c>
      <c r="J652" s="114">
        <v>0.37699084915036218</v>
      </c>
    </row>
    <row r="653" spans="3:10" x14ac:dyDescent="0.3">
      <c r="C653">
        <v>176</v>
      </c>
      <c r="D653" s="141">
        <v>1.9646670683631373</v>
      </c>
      <c r="I653">
        <v>176</v>
      </c>
      <c r="J653" s="114">
        <v>0.33598052524612165</v>
      </c>
    </row>
    <row r="654" spans="3:10" x14ac:dyDescent="0.3">
      <c r="C654">
        <v>177</v>
      </c>
      <c r="D654" s="141">
        <v>2.2583762778930678</v>
      </c>
      <c r="I654">
        <v>177</v>
      </c>
      <c r="J654" s="114">
        <v>0.24533119396893488</v>
      </c>
    </row>
    <row r="655" spans="3:10" x14ac:dyDescent="0.3">
      <c r="C655">
        <v>178</v>
      </c>
      <c r="D655" s="141">
        <v>2.356515644294181</v>
      </c>
      <c r="I655">
        <v>178</v>
      </c>
      <c r="J655" s="114">
        <v>0.169247482921981</v>
      </c>
    </row>
    <row r="656" spans="3:10" x14ac:dyDescent="0.3">
      <c r="C656">
        <v>179</v>
      </c>
      <c r="D656" s="141">
        <v>2.1121268578008836</v>
      </c>
      <c r="I656">
        <v>179</v>
      </c>
      <c r="J656" s="114">
        <v>0.13926102259732742</v>
      </c>
    </row>
    <row r="657" spans="3:10" x14ac:dyDescent="0.3">
      <c r="C657">
        <v>180</v>
      </c>
      <c r="D657" s="141">
        <v>3.2271018479393789</v>
      </c>
      <c r="I657">
        <v>180</v>
      </c>
      <c r="J657" s="114">
        <v>0.3073956758816625</v>
      </c>
    </row>
    <row r="658" spans="3:10" x14ac:dyDescent="0.3">
      <c r="C658">
        <v>181</v>
      </c>
      <c r="D658" s="141">
        <v>2.9851161958185357</v>
      </c>
      <c r="I658">
        <v>181</v>
      </c>
      <c r="J658" s="114">
        <v>0.27726149902095942</v>
      </c>
    </row>
    <row r="659" spans="3:10" x14ac:dyDescent="0.3">
      <c r="C659">
        <v>182</v>
      </c>
      <c r="D659" s="141">
        <v>2.0368266550263936</v>
      </c>
      <c r="I659">
        <v>182</v>
      </c>
      <c r="J659" s="114">
        <v>0.20324587347543122</v>
      </c>
    </row>
    <row r="660" spans="3:10" x14ac:dyDescent="0.3">
      <c r="C660">
        <v>183</v>
      </c>
      <c r="D660" s="141">
        <v>3.0625193354032194</v>
      </c>
      <c r="I660">
        <v>183</v>
      </c>
      <c r="J660" s="114">
        <v>0.26034913910408997</v>
      </c>
    </row>
    <row r="661" spans="3:10" x14ac:dyDescent="0.3">
      <c r="C661">
        <v>184</v>
      </c>
      <c r="D661" s="141">
        <v>1.9225929723821544</v>
      </c>
      <c r="I661">
        <v>184</v>
      </c>
      <c r="J661" s="114">
        <v>0.2956821547435069</v>
      </c>
    </row>
    <row r="662" spans="3:10" x14ac:dyDescent="0.3">
      <c r="C662">
        <v>185</v>
      </c>
      <c r="D662" s="141">
        <v>2.1826212839284267</v>
      </c>
      <c r="I662">
        <v>185</v>
      </c>
      <c r="J662" s="114">
        <v>0.22857556192525297</v>
      </c>
    </row>
    <row r="663" spans="3:10" x14ac:dyDescent="0.3">
      <c r="C663">
        <v>186</v>
      </c>
      <c r="D663" s="141">
        <v>2.2812985561282613</v>
      </c>
      <c r="I663">
        <v>186</v>
      </c>
      <c r="J663" s="114">
        <v>0.31105354764375681</v>
      </c>
    </row>
    <row r="664" spans="3:10" x14ac:dyDescent="0.3">
      <c r="C664">
        <v>187</v>
      </c>
      <c r="D664" s="141">
        <v>3.2334220581177435</v>
      </c>
      <c r="I664">
        <v>187</v>
      </c>
      <c r="J664" s="114">
        <v>0.23448901728665894</v>
      </c>
    </row>
    <row r="665" spans="3:10" x14ac:dyDescent="0.3">
      <c r="C665">
        <v>188</v>
      </c>
      <c r="D665" s="141">
        <v>1.9101265762067201</v>
      </c>
      <c r="I665">
        <v>188</v>
      </c>
      <c r="J665" s="114">
        <v>0.15197399975492609</v>
      </c>
    </row>
    <row r="666" spans="3:10" x14ac:dyDescent="0.3">
      <c r="C666">
        <v>189</v>
      </c>
      <c r="D666" s="141">
        <v>2.298385334543541</v>
      </c>
      <c r="I666">
        <v>189</v>
      </c>
      <c r="J666" s="114">
        <v>0.27349782272777379</v>
      </c>
    </row>
    <row r="667" spans="3:10" x14ac:dyDescent="0.3">
      <c r="C667">
        <v>190</v>
      </c>
      <c r="D667" s="141">
        <v>2.264540745784303</v>
      </c>
      <c r="I667">
        <v>190</v>
      </c>
      <c r="J667" s="114">
        <v>0.20131672036348913</v>
      </c>
    </row>
    <row r="668" spans="3:10" x14ac:dyDescent="0.3">
      <c r="C668">
        <v>191</v>
      </c>
      <c r="D668" s="141">
        <v>2.6649090863299891</v>
      </c>
      <c r="I668">
        <v>191</v>
      </c>
      <c r="J668" s="114">
        <v>0.40589990979092172</v>
      </c>
    </row>
    <row r="669" spans="3:10" x14ac:dyDescent="0.3">
      <c r="C669">
        <v>192</v>
      </c>
      <c r="D669" s="141">
        <v>2.1265661275772851</v>
      </c>
      <c r="I669">
        <v>192</v>
      </c>
      <c r="J669" s="114">
        <v>0.26069693795235382</v>
      </c>
    </row>
    <row r="670" spans="3:10" x14ac:dyDescent="0.3">
      <c r="C670">
        <v>193</v>
      </c>
      <c r="D670" s="141">
        <v>2.2264240194634928</v>
      </c>
      <c r="I670">
        <v>193</v>
      </c>
      <c r="J670" s="114">
        <v>0.23348694316087792</v>
      </c>
    </row>
    <row r="671" spans="3:10" x14ac:dyDescent="0.3">
      <c r="C671">
        <v>194</v>
      </c>
      <c r="D671" s="141">
        <v>2.7954429309297169</v>
      </c>
      <c r="I671">
        <v>194</v>
      </c>
      <c r="J671" s="114">
        <v>0.18849775431940663</v>
      </c>
    </row>
    <row r="672" spans="3:10" x14ac:dyDescent="0.3">
      <c r="C672">
        <v>195</v>
      </c>
      <c r="D672" s="141">
        <v>2.5798730302055772</v>
      </c>
      <c r="I672">
        <v>195</v>
      </c>
      <c r="J672" s="114">
        <v>0.28335588849771054</v>
      </c>
    </row>
    <row r="673" spans="3:10" x14ac:dyDescent="0.3">
      <c r="C673">
        <v>196</v>
      </c>
      <c r="D673" s="141">
        <v>2.9753967362544698</v>
      </c>
      <c r="I673">
        <v>196</v>
      </c>
      <c r="J673" s="114">
        <v>0.32865273307579379</v>
      </c>
    </row>
    <row r="674" spans="3:10" x14ac:dyDescent="0.3">
      <c r="C674">
        <v>197</v>
      </c>
      <c r="D674" s="141">
        <v>1.6889067609353901</v>
      </c>
      <c r="I674">
        <v>197</v>
      </c>
      <c r="J674" s="114">
        <v>8.4856986192772821E-2</v>
      </c>
    </row>
    <row r="675" spans="3:10" x14ac:dyDescent="0.3">
      <c r="C675">
        <v>198</v>
      </c>
      <c r="D675" s="141">
        <v>2.5104151081442021</v>
      </c>
      <c r="I675">
        <v>198</v>
      </c>
      <c r="J675" s="114">
        <v>0.28741029798683537</v>
      </c>
    </row>
    <row r="676" spans="3:10" x14ac:dyDescent="0.3">
      <c r="C676">
        <v>199</v>
      </c>
      <c r="D676" s="141">
        <v>2.7208237124581642</v>
      </c>
      <c r="I676">
        <v>199</v>
      </c>
      <c r="J676" s="114">
        <v>0.31793170509224744</v>
      </c>
    </row>
    <row r="677" spans="3:10" x14ac:dyDescent="0.3">
      <c r="C677">
        <v>200</v>
      </c>
      <c r="D677" s="141">
        <v>2.5954758206981681</v>
      </c>
      <c r="I677">
        <v>200</v>
      </c>
      <c r="J677" s="114">
        <v>0.240435642542836</v>
      </c>
    </row>
    <row r="678" spans="3:10" x14ac:dyDescent="0.3">
      <c r="C678">
        <v>201</v>
      </c>
      <c r="D678" s="141">
        <v>1.5414417384961923</v>
      </c>
      <c r="I678">
        <v>201</v>
      </c>
      <c r="J678" s="114">
        <v>0.27666845161056486</v>
      </c>
    </row>
    <row r="679" spans="3:10" x14ac:dyDescent="0.3">
      <c r="C679">
        <v>202</v>
      </c>
      <c r="D679" s="141">
        <v>2.2370775761430126</v>
      </c>
      <c r="I679">
        <v>202</v>
      </c>
      <c r="J679" s="114">
        <v>0.22462150595900821</v>
      </c>
    </row>
    <row r="680" spans="3:10" x14ac:dyDescent="0.3">
      <c r="C680">
        <v>203</v>
      </c>
      <c r="D680" s="141">
        <v>2.4792245851309742</v>
      </c>
      <c r="I680">
        <v>203</v>
      </c>
      <c r="J680" s="114">
        <v>0.26780058770756865</v>
      </c>
    </row>
    <row r="681" spans="3:10" x14ac:dyDescent="0.3">
      <c r="C681">
        <v>204</v>
      </c>
      <c r="D681" s="141">
        <v>3.0822304659987849</v>
      </c>
      <c r="I681">
        <v>204</v>
      </c>
      <c r="J681" s="114">
        <v>0.3008028433796841</v>
      </c>
    </row>
    <row r="682" spans="3:10" x14ac:dyDescent="0.3">
      <c r="C682">
        <v>205</v>
      </c>
      <c r="D682" s="141">
        <v>2.9357893921142932</v>
      </c>
      <c r="I682">
        <v>205</v>
      </c>
      <c r="J682" s="114">
        <v>0.18281224398029505</v>
      </c>
    </row>
    <row r="683" spans="3:10" x14ac:dyDescent="0.3">
      <c r="C683">
        <v>206</v>
      </c>
      <c r="D683" s="141">
        <v>2.9618698228399372</v>
      </c>
      <c r="I683">
        <v>206</v>
      </c>
      <c r="J683" s="114">
        <v>0.28982983159878772</v>
      </c>
    </row>
    <row r="684" spans="3:10" x14ac:dyDescent="0.3">
      <c r="C684">
        <v>207</v>
      </c>
      <c r="D684" s="141">
        <v>1.6464479953620064</v>
      </c>
      <c r="I684">
        <v>207</v>
      </c>
      <c r="J684" s="114">
        <v>0.15680454833262703</v>
      </c>
    </row>
    <row r="685" spans="3:10" x14ac:dyDescent="0.3">
      <c r="C685">
        <v>208</v>
      </c>
      <c r="D685" s="141">
        <v>2.6661153564128388</v>
      </c>
      <c r="I685">
        <v>208</v>
      </c>
      <c r="J685" s="114">
        <v>5.320615681865748E-2</v>
      </c>
    </row>
    <row r="686" spans="3:10" x14ac:dyDescent="0.3">
      <c r="C686">
        <v>209</v>
      </c>
      <c r="D686" s="141">
        <v>3.4035547219904885</v>
      </c>
      <c r="I686">
        <v>209</v>
      </c>
      <c r="J686" s="114">
        <v>0.21852300891301923</v>
      </c>
    </row>
    <row r="687" spans="3:10" x14ac:dyDescent="0.3">
      <c r="C687">
        <v>210</v>
      </c>
      <c r="D687" s="141">
        <v>2.8647118554778981</v>
      </c>
      <c r="I687">
        <v>210</v>
      </c>
      <c r="J687" s="114">
        <v>0.28328461458054988</v>
      </c>
    </row>
    <row r="688" spans="3:10" x14ac:dyDescent="0.3">
      <c r="C688">
        <v>211</v>
      </c>
      <c r="D688" s="141">
        <v>2.8408785972297692</v>
      </c>
      <c r="I688">
        <v>211</v>
      </c>
      <c r="J688" s="114">
        <v>0.28940451717580906</v>
      </c>
    </row>
    <row r="689" spans="3:10" x14ac:dyDescent="0.3">
      <c r="C689">
        <v>212</v>
      </c>
      <c r="D689" s="141">
        <v>1.7114651070347933</v>
      </c>
      <c r="I689">
        <v>212</v>
      </c>
      <c r="J689" s="114">
        <v>0.31809827938099233</v>
      </c>
    </row>
    <row r="690" spans="3:10" x14ac:dyDescent="0.3">
      <c r="C690">
        <v>213</v>
      </c>
      <c r="D690" s="141">
        <v>2.0773685657558021</v>
      </c>
      <c r="I690">
        <v>213</v>
      </c>
      <c r="J690" s="114">
        <v>0.25539850886657178</v>
      </c>
    </row>
    <row r="691" spans="3:10" x14ac:dyDescent="0.3">
      <c r="C691">
        <v>214</v>
      </c>
      <c r="D691" s="141">
        <v>3.2804361136423039</v>
      </c>
      <c r="I691">
        <v>214</v>
      </c>
      <c r="J691" s="114">
        <v>0.22909177969612493</v>
      </c>
    </row>
    <row r="692" spans="3:10" x14ac:dyDescent="0.3">
      <c r="C692">
        <v>215</v>
      </c>
      <c r="D692" s="141">
        <v>1.8666795397451985</v>
      </c>
      <c r="I692">
        <v>215</v>
      </c>
      <c r="J692" s="114">
        <v>0.26376962153827987</v>
      </c>
    </row>
    <row r="693" spans="3:10" x14ac:dyDescent="0.3">
      <c r="C693">
        <v>216</v>
      </c>
      <c r="D693" s="141">
        <v>2.2870272028225047</v>
      </c>
      <c r="I693">
        <v>216</v>
      </c>
      <c r="J693" s="114">
        <v>0.28468271524871747</v>
      </c>
    </row>
    <row r="694" spans="3:10" x14ac:dyDescent="0.3">
      <c r="C694">
        <v>217</v>
      </c>
      <c r="D694" s="141">
        <v>3.1877704772156696</v>
      </c>
      <c r="I694">
        <v>217</v>
      </c>
      <c r="J694" s="114">
        <v>0.318923610503826</v>
      </c>
    </row>
    <row r="695" spans="3:10" x14ac:dyDescent="0.3">
      <c r="C695">
        <v>218</v>
      </c>
      <c r="D695" s="141">
        <v>2.8864831513588181</v>
      </c>
      <c r="I695">
        <v>218</v>
      </c>
      <c r="J695" s="114">
        <v>0.20051181692585351</v>
      </c>
    </row>
    <row r="696" spans="3:10" x14ac:dyDescent="0.3">
      <c r="C696">
        <v>219</v>
      </c>
      <c r="D696" s="141">
        <v>2.7399270535767513</v>
      </c>
      <c r="I696">
        <v>219</v>
      </c>
      <c r="J696" s="114">
        <v>0.20195781524326928</v>
      </c>
    </row>
    <row r="697" spans="3:10" x14ac:dyDescent="0.3">
      <c r="C697">
        <v>220</v>
      </c>
      <c r="D697" s="141">
        <v>3.0187473853221478</v>
      </c>
      <c r="I697">
        <v>220</v>
      </c>
      <c r="J697" s="114">
        <v>0.32295138891629049</v>
      </c>
    </row>
    <row r="698" spans="3:10" x14ac:dyDescent="0.3">
      <c r="C698">
        <v>221</v>
      </c>
      <c r="D698" s="141">
        <v>3.3340653823522741</v>
      </c>
      <c r="I698">
        <v>221</v>
      </c>
      <c r="J698" s="114">
        <v>0.21643958361523286</v>
      </c>
    </row>
    <row r="699" spans="3:10" x14ac:dyDescent="0.3">
      <c r="C699">
        <v>222</v>
      </c>
      <c r="D699" s="141">
        <v>2.5482562134599163</v>
      </c>
      <c r="I699">
        <v>222</v>
      </c>
      <c r="J699" s="114">
        <v>0.2219338244418545</v>
      </c>
    </row>
    <row r="700" spans="3:10" x14ac:dyDescent="0.3">
      <c r="C700">
        <v>223</v>
      </c>
      <c r="D700" s="141">
        <v>2.9472012566854837</v>
      </c>
      <c r="I700">
        <v>223</v>
      </c>
      <c r="J700" s="114">
        <v>0.28334927092894535</v>
      </c>
    </row>
    <row r="701" spans="3:10" x14ac:dyDescent="0.3">
      <c r="C701">
        <v>224</v>
      </c>
      <c r="D701" s="141">
        <v>2.6900316861767348</v>
      </c>
      <c r="I701">
        <v>224</v>
      </c>
      <c r="J701" s="114">
        <v>0.13903561549237997</v>
      </c>
    </row>
    <row r="702" spans="3:10" x14ac:dyDescent="0.3">
      <c r="C702">
        <v>225</v>
      </c>
      <c r="D702" s="141">
        <v>2.4941134234022249</v>
      </c>
      <c r="I702">
        <v>225</v>
      </c>
      <c r="J702" s="114">
        <v>0.34001874742285376</v>
      </c>
    </row>
    <row r="703" spans="3:10" x14ac:dyDescent="0.3">
      <c r="C703">
        <v>226</v>
      </c>
      <c r="D703" s="141">
        <v>1.96388219946614</v>
      </c>
      <c r="I703">
        <v>226</v>
      </c>
      <c r="J703" s="114">
        <v>0.31575442554246869</v>
      </c>
    </row>
    <row r="704" spans="3:10" x14ac:dyDescent="0.3">
      <c r="C704">
        <v>227</v>
      </c>
      <c r="D704" s="141">
        <v>3.0585136728882416</v>
      </c>
      <c r="I704">
        <v>227</v>
      </c>
      <c r="J704" s="114">
        <v>0.24521109873583402</v>
      </c>
    </row>
    <row r="705" spans="3:10" x14ac:dyDescent="0.3">
      <c r="C705">
        <v>228</v>
      </c>
      <c r="D705" s="141">
        <v>1.6795440159848394</v>
      </c>
      <c r="I705">
        <v>228</v>
      </c>
      <c r="J705" s="114">
        <v>0.18445800758970377</v>
      </c>
    </row>
    <row r="706" spans="3:10" x14ac:dyDescent="0.3">
      <c r="C706">
        <v>229</v>
      </c>
      <c r="D706" s="141">
        <v>1.8039051694365753</v>
      </c>
      <c r="I706">
        <v>229</v>
      </c>
      <c r="J706" s="114">
        <v>0.19855617466525133</v>
      </c>
    </row>
    <row r="707" spans="3:10" x14ac:dyDescent="0.3">
      <c r="C707">
        <v>230</v>
      </c>
      <c r="D707" s="141">
        <v>3.1078329731849914</v>
      </c>
      <c r="I707">
        <v>230</v>
      </c>
      <c r="J707" s="114">
        <v>0.13439377450428669</v>
      </c>
    </row>
    <row r="708" spans="3:10" x14ac:dyDescent="0.3">
      <c r="C708">
        <v>231</v>
      </c>
      <c r="D708" s="141">
        <v>1.9014334308793679</v>
      </c>
      <c r="I708">
        <v>231</v>
      </c>
      <c r="J708" s="114">
        <v>0.24376970946566434</v>
      </c>
    </row>
    <row r="709" spans="3:10" x14ac:dyDescent="0.3">
      <c r="C709">
        <v>232</v>
      </c>
      <c r="D709" s="141">
        <v>2.9213781307250488</v>
      </c>
      <c r="I709">
        <v>232</v>
      </c>
      <c r="J709" s="114">
        <v>0.21826015610107019</v>
      </c>
    </row>
    <row r="710" spans="3:10" x14ac:dyDescent="0.3">
      <c r="C710">
        <v>233</v>
      </c>
      <c r="D710" s="141">
        <v>2.2016216090564673</v>
      </c>
      <c r="I710">
        <v>233</v>
      </c>
      <c r="J710" s="114">
        <v>0.24310883656712345</v>
      </c>
    </row>
    <row r="711" spans="3:10" x14ac:dyDescent="0.3">
      <c r="C711">
        <v>234</v>
      </c>
      <c r="D711" s="141">
        <v>1.7120740105623515</v>
      </c>
      <c r="I711">
        <v>234</v>
      </c>
      <c r="J711" s="114">
        <v>0.31657848737880623</v>
      </c>
    </row>
    <row r="712" spans="3:10" x14ac:dyDescent="0.3">
      <c r="C712">
        <v>235</v>
      </c>
      <c r="D712" s="141">
        <v>1.9806885345132159</v>
      </c>
      <c r="I712">
        <v>235</v>
      </c>
      <c r="J712" s="114">
        <v>0.18645595268849413</v>
      </c>
    </row>
    <row r="713" spans="3:10" x14ac:dyDescent="0.3">
      <c r="C713">
        <v>236</v>
      </c>
      <c r="D713" s="141">
        <v>2.6414189836930695</v>
      </c>
      <c r="I713">
        <v>236</v>
      </c>
      <c r="J713" s="114">
        <v>0.28559236175218916</v>
      </c>
    </row>
    <row r="714" spans="3:10" x14ac:dyDescent="0.3">
      <c r="C714">
        <v>237</v>
      </c>
      <c r="D714" s="141">
        <v>1.8550432105763175</v>
      </c>
      <c r="I714">
        <v>237</v>
      </c>
      <c r="J714" s="114">
        <v>0.18678691104331713</v>
      </c>
    </row>
    <row r="715" spans="3:10" x14ac:dyDescent="0.3">
      <c r="C715">
        <v>238</v>
      </c>
      <c r="D715" s="141">
        <v>2.1768854648780218</v>
      </c>
      <c r="I715">
        <v>238</v>
      </c>
      <c r="J715" s="114">
        <v>0.1583090515408665</v>
      </c>
    </row>
    <row r="716" spans="3:10" x14ac:dyDescent="0.3">
      <c r="C716">
        <v>239</v>
      </c>
      <c r="D716" s="141">
        <v>2.255608151580053</v>
      </c>
      <c r="I716">
        <v>239</v>
      </c>
      <c r="J716" s="114">
        <v>0.15871878708731191</v>
      </c>
    </row>
    <row r="717" spans="3:10" x14ac:dyDescent="0.3">
      <c r="C717">
        <v>240</v>
      </c>
      <c r="D717" s="141">
        <v>2.9711910186340758</v>
      </c>
      <c r="I717">
        <v>240</v>
      </c>
      <c r="J717" s="114">
        <v>0.2721498857765543</v>
      </c>
    </row>
    <row r="718" spans="3:10" x14ac:dyDescent="0.3">
      <c r="C718">
        <v>241</v>
      </c>
      <c r="D718" s="141">
        <v>2.7386010133879832</v>
      </c>
      <c r="I718">
        <v>241</v>
      </c>
      <c r="J718" s="114">
        <v>0.19249642030187242</v>
      </c>
    </row>
    <row r="719" spans="3:10" x14ac:dyDescent="0.3">
      <c r="C719">
        <v>242</v>
      </c>
      <c r="D719" s="141">
        <v>1.943174625841068</v>
      </c>
      <c r="I719">
        <v>242</v>
      </c>
      <c r="J719" s="114">
        <v>0.202538412393102</v>
      </c>
    </row>
    <row r="720" spans="3:10" x14ac:dyDescent="0.3">
      <c r="C720">
        <v>243</v>
      </c>
      <c r="D720" s="141">
        <v>2.6845035337838952</v>
      </c>
      <c r="I720">
        <v>243</v>
      </c>
      <c r="J720" s="114">
        <v>0.26860782971945474</v>
      </c>
    </row>
    <row r="721" spans="3:10" x14ac:dyDescent="0.3">
      <c r="C721">
        <v>244</v>
      </c>
      <c r="D721" s="141">
        <v>2.9183397196910663</v>
      </c>
      <c r="I721">
        <v>244</v>
      </c>
      <c r="J721" s="114">
        <v>0.25944031074215079</v>
      </c>
    </row>
    <row r="722" spans="3:10" x14ac:dyDescent="0.3">
      <c r="C722">
        <v>245</v>
      </c>
      <c r="D722" s="141">
        <v>2.2712534872343815</v>
      </c>
      <c r="I722">
        <v>245</v>
      </c>
      <c r="J722" s="114">
        <v>0.24452453644010252</v>
      </c>
    </row>
    <row r="723" spans="3:10" x14ac:dyDescent="0.3">
      <c r="C723">
        <v>246</v>
      </c>
      <c r="D723" s="141">
        <v>3.1929320803145123</v>
      </c>
      <c r="I723">
        <v>246</v>
      </c>
      <c r="J723" s="114">
        <v>0.27766112911061791</v>
      </c>
    </row>
    <row r="724" spans="3:10" x14ac:dyDescent="0.3">
      <c r="C724">
        <v>247</v>
      </c>
      <c r="D724" s="141">
        <v>3.3708968522716161</v>
      </c>
      <c r="I724">
        <v>247</v>
      </c>
      <c r="J724" s="114">
        <v>0.23186247955342032</v>
      </c>
    </row>
    <row r="725" spans="3:10" x14ac:dyDescent="0.3">
      <c r="C725">
        <v>248</v>
      </c>
      <c r="D725" s="141">
        <v>2.9333253896601006</v>
      </c>
      <c r="I725">
        <v>248</v>
      </c>
      <c r="J725" s="114">
        <v>0.25541211906265215</v>
      </c>
    </row>
    <row r="726" spans="3:10" x14ac:dyDescent="0.3">
      <c r="C726">
        <v>249</v>
      </c>
      <c r="D726" s="141">
        <v>2.4823260173202955</v>
      </c>
      <c r="I726">
        <v>249</v>
      </c>
      <c r="J726" s="114">
        <v>0.35220207829638284</v>
      </c>
    </row>
    <row r="727" spans="3:10" x14ac:dyDescent="0.3">
      <c r="C727">
        <v>250</v>
      </c>
      <c r="D727" s="141">
        <v>1.8822656726639475</v>
      </c>
      <c r="I727">
        <v>250</v>
      </c>
      <c r="J727" s="114">
        <v>0.29501448069966441</v>
      </c>
    </row>
    <row r="728" spans="3:10" x14ac:dyDescent="0.3">
      <c r="C728">
        <v>251</v>
      </c>
      <c r="D728" s="141">
        <v>2.3803028921537743</v>
      </c>
      <c r="I728">
        <v>251</v>
      </c>
      <c r="J728" s="114">
        <v>8.6601484966571718E-2</v>
      </c>
    </row>
    <row r="729" spans="3:10" x14ac:dyDescent="0.3">
      <c r="C729">
        <v>252</v>
      </c>
      <c r="D729" s="141">
        <v>2.4697085200038873</v>
      </c>
      <c r="I729">
        <v>252</v>
      </c>
      <c r="J729" s="114">
        <v>9.2906174925962981E-2</v>
      </c>
    </row>
    <row r="730" spans="3:10" x14ac:dyDescent="0.3">
      <c r="C730">
        <v>253</v>
      </c>
      <c r="D730" s="141">
        <v>2.2476584963201853</v>
      </c>
      <c r="I730">
        <v>253</v>
      </c>
      <c r="J730" s="114">
        <v>0.35167646991598867</v>
      </c>
    </row>
    <row r="731" spans="3:10" x14ac:dyDescent="0.3">
      <c r="C731">
        <v>254</v>
      </c>
      <c r="D731" s="141">
        <v>2.4281830682078858</v>
      </c>
      <c r="I731">
        <v>254</v>
      </c>
      <c r="J731" s="114">
        <v>0.27563286824018318</v>
      </c>
    </row>
    <row r="732" spans="3:10" x14ac:dyDescent="0.3">
      <c r="C732">
        <v>255</v>
      </c>
      <c r="D732" s="141">
        <v>3.5535659395199097</v>
      </c>
      <c r="I732">
        <v>255</v>
      </c>
      <c r="J732" s="114">
        <v>0.26676505895369917</v>
      </c>
    </row>
    <row r="733" spans="3:10" x14ac:dyDescent="0.3">
      <c r="C733">
        <v>256</v>
      </c>
      <c r="D733" s="141">
        <v>3.0304788493796115</v>
      </c>
      <c r="I733">
        <v>256</v>
      </c>
      <c r="J733" s="114">
        <v>0.32808603614316456</v>
      </c>
    </row>
    <row r="734" spans="3:10" x14ac:dyDescent="0.3">
      <c r="C734">
        <v>257</v>
      </c>
      <c r="D734" s="141">
        <v>3.1157395758497928</v>
      </c>
      <c r="I734">
        <v>257</v>
      </c>
      <c r="J734" s="114">
        <v>0.29334915967531106</v>
      </c>
    </row>
    <row r="735" spans="3:10" x14ac:dyDescent="0.3">
      <c r="C735">
        <v>258</v>
      </c>
      <c r="D735" s="141">
        <v>2.3445089814298834</v>
      </c>
      <c r="I735">
        <v>258</v>
      </c>
      <c r="J735" s="114">
        <v>0.28212375672893408</v>
      </c>
    </row>
    <row r="736" spans="3:10" x14ac:dyDescent="0.3">
      <c r="C736">
        <v>259</v>
      </c>
      <c r="D736" s="141">
        <v>2.2889689042324655</v>
      </c>
      <c r="I736">
        <v>259</v>
      </c>
      <c r="J736" s="114">
        <v>0.20714094237967795</v>
      </c>
    </row>
    <row r="737" spans="3:10" x14ac:dyDescent="0.3">
      <c r="C737">
        <v>260</v>
      </c>
      <c r="D737" s="141">
        <v>2.6847973849542375</v>
      </c>
      <c r="I737">
        <v>260</v>
      </c>
      <c r="J737" s="114">
        <v>0.2460592944826987</v>
      </c>
    </row>
    <row r="738" spans="3:10" x14ac:dyDescent="0.3">
      <c r="C738">
        <v>261</v>
      </c>
      <c r="D738" s="141">
        <v>2.1288426081652241</v>
      </c>
      <c r="I738">
        <v>261</v>
      </c>
      <c r="J738" s="114">
        <v>0.22734131309733319</v>
      </c>
    </row>
    <row r="739" spans="3:10" x14ac:dyDescent="0.3">
      <c r="C739">
        <v>262</v>
      </c>
      <c r="D739" s="141">
        <v>2.0745720078878707</v>
      </c>
      <c r="I739">
        <v>262</v>
      </c>
      <c r="J739" s="114">
        <v>0.27621911614505845</v>
      </c>
    </row>
    <row r="740" spans="3:10" x14ac:dyDescent="0.3">
      <c r="C740">
        <v>263</v>
      </c>
      <c r="D740" s="141">
        <v>2.1340658013735929</v>
      </c>
      <c r="I740">
        <v>263</v>
      </c>
      <c r="J740" s="114">
        <v>0.29413618382242257</v>
      </c>
    </row>
    <row r="741" spans="3:10" x14ac:dyDescent="0.3">
      <c r="C741">
        <v>264</v>
      </c>
      <c r="D741" s="141">
        <v>1.9903648957832705</v>
      </c>
      <c r="I741">
        <v>264</v>
      </c>
      <c r="J741" s="114">
        <v>0.32436436613129827</v>
      </c>
    </row>
    <row r="742" spans="3:10" x14ac:dyDescent="0.3">
      <c r="C742">
        <v>265</v>
      </c>
      <c r="D742" s="141">
        <v>2.4992740656333501</v>
      </c>
      <c r="I742">
        <v>265</v>
      </c>
      <c r="J742" s="114">
        <v>0.10486526108419425</v>
      </c>
    </row>
    <row r="743" spans="3:10" x14ac:dyDescent="0.3">
      <c r="C743">
        <v>266</v>
      </c>
      <c r="D743" s="141">
        <v>1.5721388791009749</v>
      </c>
      <c r="I743">
        <v>266</v>
      </c>
      <c r="J743" s="114">
        <v>0.20226880223366295</v>
      </c>
    </row>
    <row r="744" spans="3:10" x14ac:dyDescent="0.3">
      <c r="C744">
        <v>267</v>
      </c>
      <c r="D744" s="141">
        <v>2.2561449372794891</v>
      </c>
      <c r="I744">
        <v>267</v>
      </c>
      <c r="J744" s="114">
        <v>0.19265414435779982</v>
      </c>
    </row>
    <row r="745" spans="3:10" x14ac:dyDescent="0.3">
      <c r="C745">
        <v>268</v>
      </c>
      <c r="D745" s="141">
        <v>2.7989517165690514</v>
      </c>
      <c r="I745">
        <v>268</v>
      </c>
      <c r="J745" s="114">
        <v>0.12006951924304743</v>
      </c>
    </row>
    <row r="746" spans="3:10" x14ac:dyDescent="0.3">
      <c r="C746">
        <v>269</v>
      </c>
      <c r="D746" s="141">
        <v>3.1460014034935133</v>
      </c>
      <c r="I746">
        <v>269</v>
      </c>
      <c r="J746" s="114">
        <v>0.21665408997100544</v>
      </c>
    </row>
    <row r="747" spans="3:10" x14ac:dyDescent="0.3">
      <c r="C747">
        <v>270</v>
      </c>
      <c r="D747" s="141">
        <v>2.3883875759355448</v>
      </c>
      <c r="I747">
        <v>270</v>
      </c>
      <c r="J747" s="114">
        <v>0.31841705867861414</v>
      </c>
    </row>
    <row r="748" spans="3:10" x14ac:dyDescent="0.3">
      <c r="C748">
        <v>271</v>
      </c>
      <c r="D748" s="141">
        <v>1.4971244227186626</v>
      </c>
      <c r="I748">
        <v>271</v>
      </c>
      <c r="J748" s="114">
        <v>0.11188153035900172</v>
      </c>
    </row>
    <row r="749" spans="3:10" x14ac:dyDescent="0.3">
      <c r="C749">
        <v>272</v>
      </c>
      <c r="D749" s="141">
        <v>2.8526171821130579</v>
      </c>
      <c r="I749">
        <v>272</v>
      </c>
      <c r="J749" s="114">
        <v>0.2775678424941086</v>
      </c>
    </row>
    <row r="750" spans="3:10" x14ac:dyDescent="0.3">
      <c r="C750">
        <v>273</v>
      </c>
      <c r="D750" s="141">
        <v>2.4768580191531275</v>
      </c>
      <c r="I750">
        <v>273</v>
      </c>
      <c r="J750" s="114">
        <v>0.26702589495218021</v>
      </c>
    </row>
    <row r="751" spans="3:10" x14ac:dyDescent="0.3">
      <c r="C751">
        <v>274</v>
      </c>
      <c r="D751" s="141">
        <v>2.0218935873342452</v>
      </c>
      <c r="I751">
        <v>274</v>
      </c>
      <c r="J751" s="114">
        <v>0.25259369095832596</v>
      </c>
    </row>
    <row r="752" spans="3:10" x14ac:dyDescent="0.3">
      <c r="C752">
        <v>275</v>
      </c>
      <c r="D752" s="141">
        <v>1.9180793687516418</v>
      </c>
      <c r="I752">
        <v>275</v>
      </c>
      <c r="J752" s="114">
        <v>0.26449589632812498</v>
      </c>
    </row>
    <row r="753" spans="3:10" x14ac:dyDescent="0.3">
      <c r="C753">
        <v>276</v>
      </c>
      <c r="D753" s="141">
        <v>2.9905612045872405</v>
      </c>
      <c r="I753">
        <v>276</v>
      </c>
      <c r="J753" s="114">
        <v>0.15888717379717532</v>
      </c>
    </row>
    <row r="754" spans="3:10" x14ac:dyDescent="0.3">
      <c r="C754">
        <v>277</v>
      </c>
      <c r="D754" s="141">
        <v>2.8082144793130839</v>
      </c>
      <c r="I754">
        <v>277</v>
      </c>
      <c r="J754" s="114">
        <v>0.21972451442573604</v>
      </c>
    </row>
    <row r="755" spans="3:10" x14ac:dyDescent="0.3">
      <c r="C755">
        <v>278</v>
      </c>
      <c r="D755" s="141">
        <v>3.1056209859028927</v>
      </c>
      <c r="I755">
        <v>278</v>
      </c>
      <c r="J755" s="114">
        <v>0.20883153135650923</v>
      </c>
    </row>
    <row r="756" spans="3:10" x14ac:dyDescent="0.3">
      <c r="C756">
        <v>279</v>
      </c>
      <c r="D756" s="141">
        <v>3.2141575663204156</v>
      </c>
      <c r="I756">
        <v>279</v>
      </c>
      <c r="J756" s="114">
        <v>0.27159470423743426</v>
      </c>
    </row>
    <row r="757" spans="3:10" x14ac:dyDescent="0.3">
      <c r="C757">
        <v>280</v>
      </c>
      <c r="D757" s="141">
        <v>2.624149104653998</v>
      </c>
      <c r="I757">
        <v>280</v>
      </c>
      <c r="J757" s="114">
        <v>0.28699746431596318</v>
      </c>
    </row>
    <row r="758" spans="3:10" x14ac:dyDescent="0.3">
      <c r="C758">
        <v>281</v>
      </c>
      <c r="D758" s="141">
        <v>3.4677304696725151</v>
      </c>
      <c r="I758">
        <v>281</v>
      </c>
      <c r="J758" s="114">
        <v>0.18872786600984459</v>
      </c>
    </row>
    <row r="759" spans="3:10" x14ac:dyDescent="0.3">
      <c r="C759">
        <v>282</v>
      </c>
      <c r="D759" s="141">
        <v>1.841842023956282</v>
      </c>
      <c r="I759">
        <v>282</v>
      </c>
      <c r="J759" s="114">
        <v>0.1988765053953867</v>
      </c>
    </row>
    <row r="760" spans="3:10" x14ac:dyDescent="0.3">
      <c r="C760">
        <v>283</v>
      </c>
      <c r="D760" s="141">
        <v>2.167029546703314</v>
      </c>
      <c r="I760">
        <v>283</v>
      </c>
      <c r="J760" s="114">
        <v>0.2107231402056835</v>
      </c>
    </row>
    <row r="761" spans="3:10" x14ac:dyDescent="0.3">
      <c r="C761">
        <v>284</v>
      </c>
      <c r="D761" s="141">
        <v>2.8783516885316112</v>
      </c>
      <c r="I761">
        <v>284</v>
      </c>
      <c r="J761" s="114">
        <v>0.27197527705798352</v>
      </c>
    </row>
    <row r="762" spans="3:10" x14ac:dyDescent="0.3">
      <c r="C762">
        <v>285</v>
      </c>
      <c r="D762" s="141">
        <v>1.540188189306698</v>
      </c>
      <c r="I762">
        <v>285</v>
      </c>
      <c r="J762" s="114">
        <v>0.36434800180926707</v>
      </c>
    </row>
    <row r="763" spans="3:10" x14ac:dyDescent="0.3">
      <c r="C763">
        <v>286</v>
      </c>
      <c r="D763" s="141">
        <v>2.8907068359539827</v>
      </c>
      <c r="I763">
        <v>286</v>
      </c>
      <c r="J763" s="114">
        <v>0.13512989199512759</v>
      </c>
    </row>
    <row r="764" spans="3:10" x14ac:dyDescent="0.3">
      <c r="C764">
        <v>287</v>
      </c>
      <c r="D764" s="141">
        <v>2.7804063466655782</v>
      </c>
      <c r="I764">
        <v>287</v>
      </c>
      <c r="J764" s="114">
        <v>0.12604879121988821</v>
      </c>
    </row>
    <row r="765" spans="3:10" x14ac:dyDescent="0.3">
      <c r="C765">
        <v>288</v>
      </c>
      <c r="D765" s="141">
        <v>1.7667068853201879</v>
      </c>
      <c r="I765">
        <v>288</v>
      </c>
      <c r="J765" s="114">
        <v>0.13400387471810715</v>
      </c>
    </row>
    <row r="766" spans="3:10" x14ac:dyDescent="0.3">
      <c r="C766">
        <v>289</v>
      </c>
      <c r="D766" s="141">
        <v>2.0894552627106258</v>
      </c>
      <c r="I766">
        <v>289</v>
      </c>
      <c r="J766" s="114">
        <v>0.27254782711674674</v>
      </c>
    </row>
    <row r="767" spans="3:10" x14ac:dyDescent="0.3">
      <c r="C767">
        <v>290</v>
      </c>
      <c r="D767" s="141">
        <v>3.1019899243262818</v>
      </c>
      <c r="I767">
        <v>290</v>
      </c>
      <c r="J767" s="114">
        <v>0.29140243923261933</v>
      </c>
    </row>
    <row r="768" spans="3:10" x14ac:dyDescent="0.3">
      <c r="C768">
        <v>291</v>
      </c>
      <c r="D768" s="141">
        <v>2.6083455316243813</v>
      </c>
      <c r="I768">
        <v>291</v>
      </c>
      <c r="J768" s="114">
        <v>0.12714192289173387</v>
      </c>
    </row>
    <row r="769" spans="3:10" x14ac:dyDescent="0.3">
      <c r="C769">
        <v>292</v>
      </c>
      <c r="D769" s="141">
        <v>2.4131476079698113</v>
      </c>
      <c r="I769">
        <v>292</v>
      </c>
      <c r="J769" s="114">
        <v>0.35974353208607202</v>
      </c>
    </row>
    <row r="770" spans="3:10" x14ac:dyDescent="0.3">
      <c r="C770">
        <v>293</v>
      </c>
      <c r="D770" s="141">
        <v>3.0033603523447461</v>
      </c>
      <c r="I770">
        <v>293</v>
      </c>
      <c r="J770" s="114">
        <v>0.22653892678191823</v>
      </c>
    </row>
    <row r="771" spans="3:10" x14ac:dyDescent="0.3">
      <c r="C771">
        <v>294</v>
      </c>
      <c r="D771" s="141">
        <v>2.6649720030745394</v>
      </c>
      <c r="I771">
        <v>294</v>
      </c>
      <c r="J771" s="114">
        <v>0.17136419650028456</v>
      </c>
    </row>
    <row r="772" spans="3:10" x14ac:dyDescent="0.3">
      <c r="C772">
        <v>295</v>
      </c>
      <c r="D772" s="141">
        <v>2.1490664057362725</v>
      </c>
      <c r="I772">
        <v>295</v>
      </c>
      <c r="J772" s="114">
        <v>0.19913492555240864</v>
      </c>
    </row>
    <row r="773" spans="3:10" x14ac:dyDescent="0.3">
      <c r="C773">
        <v>296</v>
      </c>
      <c r="D773" s="141">
        <v>2.4649375917984475</v>
      </c>
      <c r="I773">
        <v>296</v>
      </c>
      <c r="J773" s="114">
        <v>0.25303768491785106</v>
      </c>
    </row>
    <row r="774" spans="3:10" x14ac:dyDescent="0.3">
      <c r="C774">
        <v>297</v>
      </c>
      <c r="D774" s="141">
        <v>2.4025578165595562</v>
      </c>
      <c r="I774">
        <v>297</v>
      </c>
      <c r="J774" s="114">
        <v>0.21413640889731211</v>
      </c>
    </row>
    <row r="775" spans="3:10" x14ac:dyDescent="0.3">
      <c r="C775">
        <v>298</v>
      </c>
      <c r="D775" s="141">
        <v>2.6956279546897211</v>
      </c>
      <c r="I775">
        <v>298</v>
      </c>
      <c r="J775" s="114">
        <v>0.30547862028593675</v>
      </c>
    </row>
    <row r="776" spans="3:10" x14ac:dyDescent="0.3">
      <c r="C776">
        <v>299</v>
      </c>
      <c r="D776" s="141">
        <v>1.5156153337840264</v>
      </c>
      <c r="I776">
        <v>299</v>
      </c>
      <c r="J776" s="114">
        <v>0.30950194682479282</v>
      </c>
    </row>
    <row r="777" spans="3:10" x14ac:dyDescent="0.3">
      <c r="C777">
        <v>300</v>
      </c>
      <c r="D777" s="141">
        <v>2.1219603958378768</v>
      </c>
      <c r="I777">
        <v>300</v>
      </c>
      <c r="J777" s="114">
        <v>0.16899361786938738</v>
      </c>
    </row>
    <row r="778" spans="3:10" x14ac:dyDescent="0.3">
      <c r="C778">
        <v>301</v>
      </c>
      <c r="D778" s="141">
        <v>3.1836944256730808</v>
      </c>
      <c r="I778">
        <v>301</v>
      </c>
      <c r="J778" s="114">
        <v>0.20037899465923315</v>
      </c>
    </row>
    <row r="779" spans="3:10" x14ac:dyDescent="0.3">
      <c r="C779">
        <v>302</v>
      </c>
      <c r="D779" s="141">
        <v>2.2775277645537186</v>
      </c>
      <c r="I779">
        <v>302</v>
      </c>
      <c r="J779" s="114">
        <v>0.25753910276848591</v>
      </c>
    </row>
    <row r="780" spans="3:10" x14ac:dyDescent="0.3">
      <c r="C780">
        <v>303</v>
      </c>
      <c r="D780" s="141">
        <v>3.1880555821867689</v>
      </c>
      <c r="I780">
        <v>303</v>
      </c>
      <c r="J780" s="114">
        <v>0.30412355930641688</v>
      </c>
    </row>
    <row r="781" spans="3:10" x14ac:dyDescent="0.3">
      <c r="C781">
        <v>304</v>
      </c>
      <c r="D781" s="141">
        <v>2.722264655564496</v>
      </c>
      <c r="I781">
        <v>304</v>
      </c>
      <c r="J781" s="114">
        <v>0.20998505402757228</v>
      </c>
    </row>
    <row r="782" spans="3:10" x14ac:dyDescent="0.3">
      <c r="C782">
        <v>305</v>
      </c>
      <c r="D782" s="141">
        <v>1.4980494258151913</v>
      </c>
      <c r="I782">
        <v>305</v>
      </c>
      <c r="J782" s="114">
        <v>0.24011528424580209</v>
      </c>
    </row>
    <row r="783" spans="3:10" x14ac:dyDescent="0.3">
      <c r="C783">
        <v>306</v>
      </c>
      <c r="D783" s="141">
        <v>2.1403648350388886</v>
      </c>
      <c r="I783">
        <v>306</v>
      </c>
      <c r="J783" s="114">
        <v>0.27795041839216461</v>
      </c>
    </row>
    <row r="784" spans="3:10" x14ac:dyDescent="0.3">
      <c r="C784">
        <v>307</v>
      </c>
      <c r="D784" s="141">
        <v>3.21296788304765</v>
      </c>
      <c r="I784">
        <v>307</v>
      </c>
      <c r="J784" s="114">
        <v>0.22168593437424522</v>
      </c>
    </row>
    <row r="785" spans="3:10" x14ac:dyDescent="0.3">
      <c r="C785">
        <v>308</v>
      </c>
      <c r="D785" s="141">
        <v>2.281678300133561</v>
      </c>
      <c r="I785">
        <v>308</v>
      </c>
      <c r="J785" s="114">
        <v>0.27767408674000849</v>
      </c>
    </row>
    <row r="786" spans="3:10" x14ac:dyDescent="0.3">
      <c r="C786">
        <v>309</v>
      </c>
      <c r="D786" s="141">
        <v>2.6727558201472195</v>
      </c>
      <c r="I786">
        <v>309</v>
      </c>
      <c r="J786" s="114">
        <v>0.34848012121229588</v>
      </c>
    </row>
    <row r="787" spans="3:10" x14ac:dyDescent="0.3">
      <c r="C787">
        <v>310</v>
      </c>
      <c r="D787" s="141">
        <v>2.0940628444415945</v>
      </c>
      <c r="I787">
        <v>310</v>
      </c>
      <c r="J787" s="114">
        <v>0.33778763162949565</v>
      </c>
    </row>
    <row r="788" spans="3:10" x14ac:dyDescent="0.3">
      <c r="C788">
        <v>311</v>
      </c>
      <c r="D788" s="141">
        <v>2.097867147532098</v>
      </c>
      <c r="I788">
        <v>311</v>
      </c>
      <c r="J788" s="114">
        <v>0.12990626143194572</v>
      </c>
    </row>
    <row r="789" spans="3:10" x14ac:dyDescent="0.3">
      <c r="C789">
        <v>312</v>
      </c>
      <c r="D789" s="141">
        <v>3.2003057531358357</v>
      </c>
      <c r="I789">
        <v>312</v>
      </c>
      <c r="J789" s="114">
        <v>0.14691322948902719</v>
      </c>
    </row>
    <row r="790" spans="3:10" x14ac:dyDescent="0.3">
      <c r="C790">
        <v>313</v>
      </c>
      <c r="D790" s="141">
        <v>2.6128721070873291</v>
      </c>
      <c r="I790">
        <v>313</v>
      </c>
      <c r="J790" s="114">
        <v>0.19451675833817283</v>
      </c>
    </row>
    <row r="791" spans="3:10" x14ac:dyDescent="0.3">
      <c r="C791">
        <v>314</v>
      </c>
      <c r="D791" s="141">
        <v>2.3617981817976261</v>
      </c>
      <c r="I791">
        <v>314</v>
      </c>
      <c r="J791" s="114">
        <v>0.22277189560830668</v>
      </c>
    </row>
    <row r="792" spans="3:10" x14ac:dyDescent="0.3">
      <c r="C792">
        <v>315</v>
      </c>
      <c r="D792" s="141">
        <v>3.1075031982301611</v>
      </c>
      <c r="I792">
        <v>315</v>
      </c>
      <c r="J792" s="114">
        <v>0.19967955501984425</v>
      </c>
    </row>
    <row r="793" spans="3:10" x14ac:dyDescent="0.3">
      <c r="C793">
        <v>316</v>
      </c>
      <c r="D793" s="141">
        <v>3.2302098561872739</v>
      </c>
      <c r="I793">
        <v>316</v>
      </c>
      <c r="J793" s="114">
        <v>0.23954632431062661</v>
      </c>
    </row>
    <row r="794" spans="3:10" x14ac:dyDescent="0.3">
      <c r="C794">
        <v>317</v>
      </c>
      <c r="D794" s="141">
        <v>2.69969409595888</v>
      </c>
      <c r="I794">
        <v>317</v>
      </c>
      <c r="J794" s="114">
        <v>0.32062264784116157</v>
      </c>
    </row>
    <row r="795" spans="3:10" x14ac:dyDescent="0.3">
      <c r="C795">
        <v>318</v>
      </c>
      <c r="D795" s="141">
        <v>3.1108588106878399</v>
      </c>
      <c r="I795">
        <v>318</v>
      </c>
      <c r="J795" s="114">
        <v>0.21717438612340967</v>
      </c>
    </row>
    <row r="796" spans="3:10" x14ac:dyDescent="0.3">
      <c r="C796">
        <v>319</v>
      </c>
      <c r="D796" s="141">
        <v>1.8074594193040823</v>
      </c>
      <c r="I796">
        <v>319</v>
      </c>
      <c r="J796" s="114">
        <v>0.11509782995060802</v>
      </c>
    </row>
    <row r="797" spans="3:10" x14ac:dyDescent="0.3">
      <c r="C797">
        <v>320</v>
      </c>
      <c r="D797" s="141">
        <v>2.8761910484753463</v>
      </c>
      <c r="I797">
        <v>320</v>
      </c>
      <c r="J797" s="114">
        <v>0.3076769305188507</v>
      </c>
    </row>
    <row r="798" spans="3:10" x14ac:dyDescent="0.3">
      <c r="C798">
        <v>321</v>
      </c>
      <c r="D798" s="141">
        <v>2.0340577484794506</v>
      </c>
      <c r="I798">
        <v>321</v>
      </c>
      <c r="J798" s="114">
        <v>0.27012777555985656</v>
      </c>
    </row>
    <row r="799" spans="3:10" x14ac:dyDescent="0.3">
      <c r="C799">
        <v>322</v>
      </c>
      <c r="D799" s="141">
        <v>2.7199155940924564</v>
      </c>
      <c r="I799">
        <v>322</v>
      </c>
      <c r="J799" s="114">
        <v>0.28330442677125145</v>
      </c>
    </row>
    <row r="800" spans="3:10" x14ac:dyDescent="0.3">
      <c r="C800">
        <v>323</v>
      </c>
      <c r="D800" s="141">
        <v>2.3540175122662328</v>
      </c>
      <c r="I800">
        <v>323</v>
      </c>
      <c r="J800" s="114">
        <v>0.35945259455433631</v>
      </c>
    </row>
    <row r="801" spans="3:10" x14ac:dyDescent="0.3">
      <c r="C801">
        <v>324</v>
      </c>
      <c r="D801" s="141">
        <v>2.8009872161283287</v>
      </c>
      <c r="I801">
        <v>324</v>
      </c>
      <c r="J801" s="114">
        <v>0.2099894506976614</v>
      </c>
    </row>
    <row r="802" spans="3:10" x14ac:dyDescent="0.3">
      <c r="C802">
        <v>325</v>
      </c>
      <c r="D802" s="141">
        <v>2.5569299351642374</v>
      </c>
      <c r="I802">
        <v>325</v>
      </c>
      <c r="J802" s="114">
        <v>0.29387784671377393</v>
      </c>
    </row>
    <row r="803" spans="3:10" x14ac:dyDescent="0.3">
      <c r="C803">
        <v>326</v>
      </c>
      <c r="D803" s="141">
        <v>2.8127096938373888</v>
      </c>
      <c r="I803">
        <v>326</v>
      </c>
      <c r="J803" s="114">
        <v>0.31669750180343215</v>
      </c>
    </row>
    <row r="804" spans="3:10" x14ac:dyDescent="0.3">
      <c r="C804">
        <v>327</v>
      </c>
      <c r="D804" s="141">
        <v>2.5587468513997211</v>
      </c>
      <c r="I804">
        <v>327</v>
      </c>
      <c r="J804" s="114">
        <v>0.10002906553731261</v>
      </c>
    </row>
    <row r="805" spans="3:10" x14ac:dyDescent="0.3">
      <c r="C805">
        <v>328</v>
      </c>
      <c r="D805" s="141">
        <v>3.0614104230615022</v>
      </c>
      <c r="I805">
        <v>328</v>
      </c>
      <c r="J805" s="114">
        <v>0.14433141539218375</v>
      </c>
    </row>
    <row r="806" spans="3:10" x14ac:dyDescent="0.3">
      <c r="C806">
        <v>329</v>
      </c>
      <c r="D806" s="141">
        <v>3.5743511671747443</v>
      </c>
      <c r="I806">
        <v>329</v>
      </c>
      <c r="J806" s="114">
        <v>0.11835692595204717</v>
      </c>
    </row>
    <row r="807" spans="3:10" x14ac:dyDescent="0.3">
      <c r="C807">
        <v>330</v>
      </c>
      <c r="D807" s="141">
        <v>2.2113307258949897</v>
      </c>
      <c r="I807">
        <v>330</v>
      </c>
      <c r="J807" s="114">
        <v>0.10775356519742973</v>
      </c>
    </row>
    <row r="808" spans="3:10" x14ac:dyDescent="0.3">
      <c r="C808">
        <v>331</v>
      </c>
      <c r="D808" s="141">
        <v>2.0968645774728998</v>
      </c>
      <c r="I808">
        <v>331</v>
      </c>
      <c r="J808" s="114">
        <v>0.32905932988210718</v>
      </c>
    </row>
    <row r="809" spans="3:10" x14ac:dyDescent="0.3">
      <c r="C809">
        <v>332</v>
      </c>
      <c r="D809" s="141">
        <v>1.5000860331397381</v>
      </c>
      <c r="I809">
        <v>332</v>
      </c>
      <c r="J809" s="114">
        <v>0.15943923849280828</v>
      </c>
    </row>
    <row r="810" spans="3:10" x14ac:dyDescent="0.3">
      <c r="C810">
        <v>333</v>
      </c>
      <c r="D810" s="141">
        <v>2.8970155080542388</v>
      </c>
      <c r="I810">
        <v>333</v>
      </c>
      <c r="J810" s="114">
        <v>0.26351071652446234</v>
      </c>
    </row>
    <row r="811" spans="3:10" x14ac:dyDescent="0.3">
      <c r="C811">
        <v>334</v>
      </c>
      <c r="D811" s="141">
        <v>3.1776553556066682</v>
      </c>
      <c r="I811">
        <v>334</v>
      </c>
      <c r="J811" s="114">
        <v>0.21042438882254388</v>
      </c>
    </row>
    <row r="812" spans="3:10" x14ac:dyDescent="0.3">
      <c r="C812">
        <v>335</v>
      </c>
      <c r="D812" s="141">
        <v>2.4205607385398524</v>
      </c>
      <c r="I812">
        <v>335</v>
      </c>
      <c r="J812" s="114">
        <v>0.24363229255220631</v>
      </c>
    </row>
    <row r="813" spans="3:10" x14ac:dyDescent="0.3">
      <c r="C813">
        <v>336</v>
      </c>
      <c r="D813" s="141">
        <v>2.0567669859079838</v>
      </c>
      <c r="I813">
        <v>336</v>
      </c>
      <c r="J813" s="114">
        <v>0.1101326827723943</v>
      </c>
    </row>
    <row r="814" spans="3:10" x14ac:dyDescent="0.3">
      <c r="C814">
        <v>337</v>
      </c>
      <c r="D814" s="141">
        <v>2.9568500665119841</v>
      </c>
      <c r="I814">
        <v>337</v>
      </c>
      <c r="J814" s="114">
        <v>0.18284777873223179</v>
      </c>
    </row>
    <row r="815" spans="3:10" x14ac:dyDescent="0.3">
      <c r="C815">
        <v>338</v>
      </c>
      <c r="D815" s="141">
        <v>2.3470928864707559</v>
      </c>
      <c r="I815">
        <v>338</v>
      </c>
      <c r="J815" s="114">
        <v>0.16464799571201727</v>
      </c>
    </row>
    <row r="816" spans="3:10" x14ac:dyDescent="0.3">
      <c r="C816">
        <v>339</v>
      </c>
      <c r="D816" s="141">
        <v>3.2850875731990157</v>
      </c>
      <c r="I816">
        <v>339</v>
      </c>
      <c r="J816" s="114">
        <v>0.35507328354561607</v>
      </c>
    </row>
    <row r="817" spans="3:10" x14ac:dyDescent="0.3">
      <c r="C817">
        <v>340</v>
      </c>
      <c r="D817" s="141">
        <v>2.3784670543753621</v>
      </c>
      <c r="I817">
        <v>340</v>
      </c>
      <c r="J817" s="114">
        <v>0.1365599701936755</v>
      </c>
    </row>
    <row r="818" spans="3:10" x14ac:dyDescent="0.3">
      <c r="C818">
        <v>341</v>
      </c>
      <c r="D818" s="141">
        <v>2.5231111278454263</v>
      </c>
      <c r="I818">
        <v>341</v>
      </c>
      <c r="J818" s="114">
        <v>0.28162516520759584</v>
      </c>
    </row>
    <row r="819" spans="3:10" x14ac:dyDescent="0.3">
      <c r="C819">
        <v>342</v>
      </c>
      <c r="D819" s="141">
        <v>2.6356057735048362</v>
      </c>
      <c r="I819">
        <v>342</v>
      </c>
      <c r="J819" s="114">
        <v>0.27877618228647383</v>
      </c>
    </row>
    <row r="820" spans="3:10" x14ac:dyDescent="0.3">
      <c r="C820">
        <v>343</v>
      </c>
      <c r="D820" s="141">
        <v>2.643060857882285</v>
      </c>
      <c r="I820">
        <v>343</v>
      </c>
      <c r="J820" s="114">
        <v>0.14878313685602795</v>
      </c>
    </row>
    <row r="821" spans="3:10" x14ac:dyDescent="0.3">
      <c r="C821">
        <v>344</v>
      </c>
      <c r="D821" s="141">
        <v>2.5845317214578301</v>
      </c>
      <c r="I821">
        <v>344</v>
      </c>
      <c r="J821" s="114">
        <v>0.32976937271840412</v>
      </c>
    </row>
    <row r="822" spans="3:10" x14ac:dyDescent="0.3">
      <c r="C822">
        <v>345</v>
      </c>
      <c r="D822" s="141">
        <v>2.5555300485451817</v>
      </c>
      <c r="I822">
        <v>345</v>
      </c>
      <c r="J822" s="114">
        <v>0.20489411119032153</v>
      </c>
    </row>
    <row r="823" spans="3:10" x14ac:dyDescent="0.3">
      <c r="C823">
        <v>346</v>
      </c>
      <c r="D823" s="141">
        <v>2.3028931738408192</v>
      </c>
      <c r="I823">
        <v>346</v>
      </c>
      <c r="J823" s="114">
        <v>0.23141755316255086</v>
      </c>
    </row>
    <row r="824" spans="3:10" x14ac:dyDescent="0.3">
      <c r="C824">
        <v>347</v>
      </c>
      <c r="D824" s="141">
        <v>2.3881276491886987</v>
      </c>
      <c r="I824">
        <v>347</v>
      </c>
      <c r="J824" s="114">
        <v>0.24475072350941773</v>
      </c>
    </row>
    <row r="825" spans="3:10" x14ac:dyDescent="0.3">
      <c r="C825">
        <v>348</v>
      </c>
      <c r="D825" s="141">
        <v>2.2191168263167245</v>
      </c>
      <c r="I825">
        <v>348</v>
      </c>
      <c r="J825" s="114">
        <v>0.33629596048150612</v>
      </c>
    </row>
    <row r="826" spans="3:10" x14ac:dyDescent="0.3">
      <c r="C826">
        <v>349</v>
      </c>
      <c r="D826" s="141">
        <v>3.1169789213382808</v>
      </c>
      <c r="I826">
        <v>349</v>
      </c>
      <c r="J826" s="114">
        <v>0.21917662450585618</v>
      </c>
    </row>
    <row r="827" spans="3:10" x14ac:dyDescent="0.3">
      <c r="C827">
        <v>350</v>
      </c>
      <c r="D827" s="141">
        <v>3.1716425858211865</v>
      </c>
      <c r="I827">
        <v>350</v>
      </c>
      <c r="J827" s="114">
        <v>0.24448048756655005</v>
      </c>
    </row>
    <row r="828" spans="3:10" x14ac:dyDescent="0.3">
      <c r="C828">
        <v>351</v>
      </c>
      <c r="D828" s="141">
        <v>2.2383861573513513</v>
      </c>
      <c r="I828">
        <v>351</v>
      </c>
      <c r="J828" s="114">
        <v>0.38360659962682964</v>
      </c>
    </row>
    <row r="829" spans="3:10" x14ac:dyDescent="0.3">
      <c r="C829">
        <v>352</v>
      </c>
      <c r="D829" s="141">
        <v>1.5100782458807114</v>
      </c>
      <c r="I829">
        <v>352</v>
      </c>
      <c r="J829" s="114">
        <v>0.33405018543025355</v>
      </c>
    </row>
    <row r="830" spans="3:10" x14ac:dyDescent="0.3">
      <c r="C830">
        <v>353</v>
      </c>
      <c r="D830" s="141">
        <v>3.3064238557705132</v>
      </c>
      <c r="I830">
        <v>353</v>
      </c>
      <c r="J830" s="114">
        <v>0.35848701122704929</v>
      </c>
    </row>
    <row r="831" spans="3:10" x14ac:dyDescent="0.3">
      <c r="C831">
        <v>354</v>
      </c>
      <c r="D831" s="141">
        <v>3.1237834239149818</v>
      </c>
      <c r="I831">
        <v>354</v>
      </c>
      <c r="J831" s="114">
        <v>0.10787920867953615</v>
      </c>
    </row>
    <row r="832" spans="3:10" x14ac:dyDescent="0.3">
      <c r="C832">
        <v>355</v>
      </c>
      <c r="D832" s="141">
        <v>3.4414315322186524</v>
      </c>
      <c r="I832">
        <v>355</v>
      </c>
      <c r="J832" s="114">
        <v>0.2648394955810951</v>
      </c>
    </row>
    <row r="833" spans="3:10" x14ac:dyDescent="0.3">
      <c r="C833">
        <v>356</v>
      </c>
      <c r="D833" s="141">
        <v>2.1975476895870458</v>
      </c>
      <c r="I833">
        <v>356</v>
      </c>
      <c r="J833" s="114">
        <v>0.37359241387481568</v>
      </c>
    </row>
    <row r="834" spans="3:10" x14ac:dyDescent="0.3">
      <c r="C834">
        <v>357</v>
      </c>
      <c r="D834" s="141">
        <v>2.6495399663105133</v>
      </c>
      <c r="I834">
        <v>357</v>
      </c>
      <c r="J834" s="114">
        <v>0.32925841075908369</v>
      </c>
    </row>
    <row r="835" spans="3:10" x14ac:dyDescent="0.3">
      <c r="C835">
        <v>358</v>
      </c>
      <c r="D835" s="141">
        <v>3.0461123376698156</v>
      </c>
      <c r="I835">
        <v>358</v>
      </c>
      <c r="J835" s="114">
        <v>0.10702378837045856</v>
      </c>
    </row>
    <row r="836" spans="3:10" x14ac:dyDescent="0.3">
      <c r="C836">
        <v>359</v>
      </c>
      <c r="D836" s="141">
        <v>1.6163428984090047</v>
      </c>
      <c r="I836">
        <v>359</v>
      </c>
      <c r="J836" s="114">
        <v>0.19019465051666695</v>
      </c>
    </row>
    <row r="837" spans="3:10" x14ac:dyDescent="0.3">
      <c r="C837">
        <v>360</v>
      </c>
      <c r="D837" s="141">
        <v>2.9703816724823549</v>
      </c>
      <c r="I837">
        <v>360</v>
      </c>
      <c r="J837" s="114">
        <v>0.11813441430845506</v>
      </c>
    </row>
    <row r="838" spans="3:10" x14ac:dyDescent="0.3">
      <c r="C838">
        <v>361</v>
      </c>
      <c r="D838" s="141">
        <v>2.838294477146206</v>
      </c>
      <c r="I838">
        <v>361</v>
      </c>
      <c r="J838" s="114">
        <v>0.27879401601455567</v>
      </c>
    </row>
    <row r="839" spans="3:10" x14ac:dyDescent="0.3">
      <c r="C839">
        <v>362</v>
      </c>
      <c r="D839" s="141">
        <v>1.615777533152698</v>
      </c>
      <c r="I839">
        <v>362</v>
      </c>
      <c r="J839" s="114">
        <v>0.21085370179238772</v>
      </c>
    </row>
    <row r="840" spans="3:10" x14ac:dyDescent="0.3">
      <c r="C840">
        <v>363</v>
      </c>
      <c r="D840" s="141">
        <v>2.6945439016110333</v>
      </c>
      <c r="I840">
        <v>363</v>
      </c>
      <c r="J840" s="114">
        <v>0.21819650205803143</v>
      </c>
    </row>
    <row r="841" spans="3:10" x14ac:dyDescent="0.3">
      <c r="C841">
        <v>364</v>
      </c>
      <c r="D841" s="141">
        <v>2.062598094145546</v>
      </c>
      <c r="I841">
        <v>364</v>
      </c>
      <c r="J841" s="114">
        <v>0.22747366670446145</v>
      </c>
    </row>
    <row r="842" spans="3:10" x14ac:dyDescent="0.3">
      <c r="C842">
        <v>365</v>
      </c>
      <c r="D842" s="141">
        <v>2.8204542729008852</v>
      </c>
      <c r="I842">
        <v>365</v>
      </c>
      <c r="J842" s="114">
        <v>0.21704426995533521</v>
      </c>
    </row>
    <row r="843" spans="3:10" x14ac:dyDescent="0.3">
      <c r="C843">
        <v>366</v>
      </c>
      <c r="D843" s="141">
        <v>2.1711214343472447</v>
      </c>
      <c r="I843">
        <v>366</v>
      </c>
      <c r="J843" s="114">
        <v>0.21640319377475659</v>
      </c>
    </row>
    <row r="844" spans="3:10" x14ac:dyDescent="0.3">
      <c r="C844">
        <v>367</v>
      </c>
      <c r="D844" s="141">
        <v>3.0141192013173566</v>
      </c>
      <c r="I844">
        <v>367</v>
      </c>
      <c r="J844" s="114">
        <v>0.11333022975552098</v>
      </c>
    </row>
    <row r="845" spans="3:10" x14ac:dyDescent="0.3">
      <c r="C845">
        <v>368</v>
      </c>
      <c r="D845" s="141">
        <v>1.627040102434123</v>
      </c>
      <c r="I845">
        <v>368</v>
      </c>
      <c r="J845" s="114">
        <v>0.15345785631758257</v>
      </c>
    </row>
    <row r="846" spans="3:10" x14ac:dyDescent="0.3">
      <c r="C846">
        <v>369</v>
      </c>
      <c r="D846" s="141">
        <v>2.0080943638567113</v>
      </c>
      <c r="I846">
        <v>369</v>
      </c>
      <c r="J846" s="114">
        <v>0.29165273488383159</v>
      </c>
    </row>
    <row r="847" spans="3:10" x14ac:dyDescent="0.3">
      <c r="C847">
        <v>370</v>
      </c>
      <c r="D847" s="141">
        <v>2.6223841461209996</v>
      </c>
      <c r="I847">
        <v>370</v>
      </c>
      <c r="J847" s="114">
        <v>0.24277695017467704</v>
      </c>
    </row>
    <row r="848" spans="3:10" x14ac:dyDescent="0.3">
      <c r="C848">
        <v>371</v>
      </c>
      <c r="D848" s="141">
        <v>2.719998546840166</v>
      </c>
      <c r="I848">
        <v>371</v>
      </c>
      <c r="J848" s="114">
        <v>0.33051643207186898</v>
      </c>
    </row>
    <row r="849" spans="3:10" x14ac:dyDescent="0.3">
      <c r="C849">
        <v>372</v>
      </c>
      <c r="D849" s="141">
        <v>2.913694179436809</v>
      </c>
      <c r="I849">
        <v>372</v>
      </c>
      <c r="J849" s="114">
        <v>0.20593505885977748</v>
      </c>
    </row>
    <row r="850" spans="3:10" x14ac:dyDescent="0.3">
      <c r="C850">
        <v>373</v>
      </c>
      <c r="D850" s="141">
        <v>2.8257075987549305</v>
      </c>
      <c r="I850">
        <v>373</v>
      </c>
      <c r="J850" s="114">
        <v>0.29700641406751394</v>
      </c>
    </row>
    <row r="851" spans="3:10" x14ac:dyDescent="0.3">
      <c r="C851">
        <v>374</v>
      </c>
      <c r="D851" s="141">
        <v>2.2148072082898418</v>
      </c>
      <c r="I851">
        <v>374</v>
      </c>
      <c r="J851" s="114">
        <v>0.33936754255696222</v>
      </c>
    </row>
    <row r="852" spans="3:10" x14ac:dyDescent="0.3">
      <c r="C852">
        <v>375</v>
      </c>
      <c r="D852" s="141">
        <v>2.3010218365687201</v>
      </c>
      <c r="I852">
        <v>375</v>
      </c>
      <c r="J852" s="114">
        <v>0.28409359675834911</v>
      </c>
    </row>
    <row r="853" spans="3:10" x14ac:dyDescent="0.3">
      <c r="C853">
        <v>376</v>
      </c>
      <c r="D853" s="141">
        <v>2.1029375858222776</v>
      </c>
      <c r="I853">
        <v>376</v>
      </c>
      <c r="J853" s="114">
        <v>0.26111284798672196</v>
      </c>
    </row>
    <row r="854" spans="3:10" x14ac:dyDescent="0.3">
      <c r="C854">
        <v>377</v>
      </c>
      <c r="D854" s="141">
        <v>2.4918472720301592</v>
      </c>
      <c r="I854">
        <v>377</v>
      </c>
      <c r="J854" s="114">
        <v>0.19854782922244696</v>
      </c>
    </row>
    <row r="855" spans="3:10" x14ac:dyDescent="0.3">
      <c r="C855">
        <v>378</v>
      </c>
      <c r="D855" s="141">
        <v>2.4510284859665816</v>
      </c>
      <c r="I855">
        <v>378</v>
      </c>
      <c r="J855" s="114">
        <v>0.24388215183382078</v>
      </c>
    </row>
    <row r="856" spans="3:10" x14ac:dyDescent="0.3">
      <c r="C856">
        <v>379</v>
      </c>
      <c r="D856" s="141">
        <v>2.3130341052649159</v>
      </c>
      <c r="I856">
        <v>379</v>
      </c>
      <c r="J856" s="114">
        <v>0.25005900615479626</v>
      </c>
    </row>
    <row r="857" spans="3:10" x14ac:dyDescent="0.3">
      <c r="C857">
        <v>380</v>
      </c>
      <c r="D857" s="141">
        <v>1.9778745539317906</v>
      </c>
      <c r="I857">
        <v>380</v>
      </c>
      <c r="J857" s="114">
        <v>0.14122742946717159</v>
      </c>
    </row>
    <row r="858" spans="3:10" x14ac:dyDescent="0.3">
      <c r="C858">
        <v>381</v>
      </c>
      <c r="D858" s="141">
        <v>3.0292903460110661</v>
      </c>
      <c r="I858">
        <v>381</v>
      </c>
      <c r="J858" s="114">
        <v>0.29479960434569663</v>
      </c>
    </row>
    <row r="859" spans="3:10" x14ac:dyDescent="0.3">
      <c r="C859">
        <v>382</v>
      </c>
      <c r="D859" s="141">
        <v>2.7105107935659887</v>
      </c>
      <c r="I859">
        <v>382</v>
      </c>
      <c r="J859" s="114">
        <v>0.36711877902497236</v>
      </c>
    </row>
    <row r="860" spans="3:10" x14ac:dyDescent="0.3">
      <c r="C860">
        <v>383</v>
      </c>
      <c r="D860" s="141">
        <v>2.4237355320536431</v>
      </c>
      <c r="I860">
        <v>383</v>
      </c>
      <c r="J860" s="114">
        <v>0.20051237871999095</v>
      </c>
    </row>
    <row r="861" spans="3:10" x14ac:dyDescent="0.3">
      <c r="C861">
        <v>384</v>
      </c>
      <c r="D861" s="141">
        <v>1.7951542082367475</v>
      </c>
      <c r="I861">
        <v>384</v>
      </c>
      <c r="J861" s="114">
        <v>0.19788910568178331</v>
      </c>
    </row>
    <row r="862" spans="3:10" x14ac:dyDescent="0.3">
      <c r="C862">
        <v>385</v>
      </c>
      <c r="D862" s="141">
        <v>3.2607356616925656</v>
      </c>
      <c r="I862">
        <v>385</v>
      </c>
      <c r="J862" s="114">
        <v>0.35273707657932873</v>
      </c>
    </row>
    <row r="863" spans="3:10" x14ac:dyDescent="0.3">
      <c r="C863">
        <v>386</v>
      </c>
      <c r="D863" s="141">
        <v>2.2781174027855364</v>
      </c>
      <c r="I863">
        <v>386</v>
      </c>
      <c r="J863" s="114">
        <v>0.17211181990085112</v>
      </c>
    </row>
    <row r="864" spans="3:10" x14ac:dyDescent="0.3">
      <c r="C864">
        <v>387</v>
      </c>
      <c r="D864" s="141">
        <v>2.0380084067868358</v>
      </c>
      <c r="I864">
        <v>387</v>
      </c>
      <c r="J864" s="114">
        <v>0.21107378138117427</v>
      </c>
    </row>
    <row r="865" spans="3:10" x14ac:dyDescent="0.3">
      <c r="C865">
        <v>388</v>
      </c>
      <c r="D865" s="141">
        <v>2.4411762435001472</v>
      </c>
      <c r="I865">
        <v>388</v>
      </c>
      <c r="J865" s="114">
        <v>0.15838929576412664</v>
      </c>
    </row>
    <row r="866" spans="3:10" x14ac:dyDescent="0.3">
      <c r="C866">
        <v>389</v>
      </c>
      <c r="D866" s="141">
        <v>1.7538598302426618</v>
      </c>
      <c r="I866">
        <v>389</v>
      </c>
      <c r="J866" s="114">
        <v>6.6202944094122085E-2</v>
      </c>
    </row>
    <row r="867" spans="3:10" x14ac:dyDescent="0.3">
      <c r="C867">
        <v>390</v>
      </c>
      <c r="D867" s="141">
        <v>3.0100110826363156</v>
      </c>
      <c r="I867">
        <v>390</v>
      </c>
      <c r="J867" s="114">
        <v>0.29203485259359052</v>
      </c>
    </row>
    <row r="868" spans="3:10" x14ac:dyDescent="0.3">
      <c r="C868">
        <v>391</v>
      </c>
      <c r="D868" s="141">
        <v>2.9916549536338413</v>
      </c>
      <c r="I868">
        <v>391</v>
      </c>
      <c r="J868" s="114">
        <v>0.26581120537210667</v>
      </c>
    </row>
    <row r="869" spans="3:10" x14ac:dyDescent="0.3">
      <c r="C869">
        <v>392</v>
      </c>
      <c r="D869" s="141">
        <v>3.4337493594409549</v>
      </c>
      <c r="I869">
        <v>392</v>
      </c>
      <c r="J869" s="114">
        <v>0.21258256871922732</v>
      </c>
    </row>
    <row r="870" spans="3:10" x14ac:dyDescent="0.3">
      <c r="C870">
        <v>393</v>
      </c>
      <c r="D870" s="141">
        <v>3.1514457518859831</v>
      </c>
      <c r="I870">
        <v>393</v>
      </c>
      <c r="J870" s="114">
        <v>0.16947281175530615</v>
      </c>
    </row>
    <row r="871" spans="3:10" x14ac:dyDescent="0.3">
      <c r="C871">
        <v>394</v>
      </c>
      <c r="D871" s="141">
        <v>3.1556983525780855</v>
      </c>
      <c r="I871">
        <v>394</v>
      </c>
      <c r="J871" s="114">
        <v>0.15362384847613431</v>
      </c>
    </row>
    <row r="872" spans="3:10" x14ac:dyDescent="0.3">
      <c r="C872">
        <v>395</v>
      </c>
      <c r="D872" s="141">
        <v>2.0416723978211118</v>
      </c>
      <c r="I872">
        <v>395</v>
      </c>
      <c r="J872" s="114">
        <v>0.17655687282782551</v>
      </c>
    </row>
    <row r="873" spans="3:10" x14ac:dyDescent="0.3">
      <c r="C873">
        <v>396</v>
      </c>
      <c r="D873" s="141">
        <v>2.5030588093450126</v>
      </c>
      <c r="I873">
        <v>396</v>
      </c>
      <c r="J873" s="114">
        <v>0.25902092698793533</v>
      </c>
    </row>
    <row r="874" spans="3:10" x14ac:dyDescent="0.3">
      <c r="C874">
        <v>397</v>
      </c>
      <c r="D874" s="141">
        <v>2.7095142050699503</v>
      </c>
      <c r="I874">
        <v>397</v>
      </c>
      <c r="J874" s="114">
        <v>0.23888233048050544</v>
      </c>
    </row>
    <row r="875" spans="3:10" x14ac:dyDescent="0.3">
      <c r="C875">
        <v>398</v>
      </c>
      <c r="D875" s="141">
        <v>3.235009220635507</v>
      </c>
      <c r="I875">
        <v>398</v>
      </c>
      <c r="J875" s="114">
        <v>0.32163773636825521</v>
      </c>
    </row>
    <row r="876" spans="3:10" x14ac:dyDescent="0.3">
      <c r="C876">
        <v>399</v>
      </c>
      <c r="D876" s="141">
        <v>1.8119260092828822</v>
      </c>
      <c r="I876">
        <v>399</v>
      </c>
      <c r="J876" s="114">
        <v>0.37350605364546285</v>
      </c>
    </row>
    <row r="877" spans="3:10" x14ac:dyDescent="0.3">
      <c r="C877">
        <v>400</v>
      </c>
      <c r="D877" s="141">
        <v>1.9341827167408958</v>
      </c>
      <c r="I877">
        <v>400</v>
      </c>
      <c r="J877" s="114">
        <v>0.14514976119474499</v>
      </c>
    </row>
    <row r="878" spans="3:10" x14ac:dyDescent="0.3">
      <c r="C878">
        <v>401</v>
      </c>
      <c r="D878" s="141">
        <v>2.2094760637261035</v>
      </c>
      <c r="I878">
        <v>401</v>
      </c>
      <c r="J878" s="114">
        <v>0.23769166168803313</v>
      </c>
    </row>
    <row r="879" spans="3:10" x14ac:dyDescent="0.3">
      <c r="C879">
        <v>402</v>
      </c>
      <c r="D879" s="141">
        <v>2.9914121518181616</v>
      </c>
      <c r="I879">
        <v>402</v>
      </c>
      <c r="J879" s="114">
        <v>0.27740917265896625</v>
      </c>
    </row>
    <row r="880" spans="3:10" x14ac:dyDescent="0.3">
      <c r="C880">
        <v>403</v>
      </c>
      <c r="D880" s="141">
        <v>1.6486920017099451</v>
      </c>
      <c r="I880">
        <v>403</v>
      </c>
      <c r="J880" s="114">
        <v>0.22208371962566642</v>
      </c>
    </row>
    <row r="881" spans="3:10" x14ac:dyDescent="0.3">
      <c r="C881">
        <v>404</v>
      </c>
      <c r="D881" s="141">
        <v>2.7374313081918533</v>
      </c>
      <c r="I881">
        <v>404</v>
      </c>
      <c r="J881" s="114">
        <v>0.33885935460937766</v>
      </c>
    </row>
    <row r="882" spans="3:10" x14ac:dyDescent="0.3">
      <c r="C882">
        <v>405</v>
      </c>
      <c r="D882" s="141">
        <v>2.4136866803776211</v>
      </c>
      <c r="I882">
        <v>405</v>
      </c>
      <c r="J882" s="114">
        <v>0.29776929897242854</v>
      </c>
    </row>
    <row r="883" spans="3:10" x14ac:dyDescent="0.3">
      <c r="C883">
        <v>406</v>
      </c>
      <c r="D883" s="141">
        <v>3.2829731725413844</v>
      </c>
      <c r="I883">
        <v>406</v>
      </c>
      <c r="J883" s="114">
        <v>0.2560873293062822</v>
      </c>
    </row>
    <row r="884" spans="3:10" x14ac:dyDescent="0.3">
      <c r="C884">
        <v>407</v>
      </c>
      <c r="D884" s="141">
        <v>2.2965594033120076</v>
      </c>
      <c r="I884">
        <v>407</v>
      </c>
      <c r="J884" s="114">
        <v>0.19193277784191043</v>
      </c>
    </row>
    <row r="885" spans="3:10" x14ac:dyDescent="0.3">
      <c r="C885">
        <v>408</v>
      </c>
      <c r="D885" s="141">
        <v>2.1214981154943997</v>
      </c>
      <c r="I885">
        <v>408</v>
      </c>
      <c r="J885" s="114">
        <v>0.29542870745151761</v>
      </c>
    </row>
    <row r="886" spans="3:10" x14ac:dyDescent="0.3">
      <c r="C886">
        <v>409</v>
      </c>
      <c r="D886" s="141">
        <v>1.7711687965344165</v>
      </c>
      <c r="I886">
        <v>409</v>
      </c>
      <c r="J886" s="114">
        <v>0.28792127119969746</v>
      </c>
    </row>
    <row r="887" spans="3:10" x14ac:dyDescent="0.3">
      <c r="C887">
        <v>410</v>
      </c>
      <c r="D887" s="141">
        <v>2.5261684862259961</v>
      </c>
      <c r="I887">
        <v>410</v>
      </c>
      <c r="J887" s="114">
        <v>0.28869585959878119</v>
      </c>
    </row>
    <row r="888" spans="3:10" x14ac:dyDescent="0.3">
      <c r="C888">
        <v>411</v>
      </c>
      <c r="D888" s="141">
        <v>2.9979402491636691</v>
      </c>
      <c r="I888">
        <v>411</v>
      </c>
      <c r="J888" s="114">
        <v>0.29772765962689007</v>
      </c>
    </row>
    <row r="889" spans="3:10" x14ac:dyDescent="0.3">
      <c r="C889">
        <v>412</v>
      </c>
      <c r="D889" s="141">
        <v>2.3458911931096669</v>
      </c>
      <c r="I889">
        <v>412</v>
      </c>
      <c r="J889" s="114">
        <v>0.22548050543495757</v>
      </c>
    </row>
    <row r="890" spans="3:10" x14ac:dyDescent="0.3">
      <c r="C890">
        <v>413</v>
      </c>
      <c r="D890" s="141">
        <v>2.5747416310718942</v>
      </c>
      <c r="I890">
        <v>413</v>
      </c>
      <c r="J890" s="114">
        <v>0.14044010102217719</v>
      </c>
    </row>
    <row r="891" spans="3:10" x14ac:dyDescent="0.3">
      <c r="C891">
        <v>414</v>
      </c>
      <c r="D891" s="141">
        <v>2.5830413870973987</v>
      </c>
      <c r="I891">
        <v>414</v>
      </c>
      <c r="J891" s="114">
        <v>0.25456544098732592</v>
      </c>
    </row>
    <row r="892" spans="3:10" x14ac:dyDescent="0.3">
      <c r="C892">
        <v>415</v>
      </c>
      <c r="D892" s="141">
        <v>1.8286564257485858</v>
      </c>
      <c r="I892">
        <v>415</v>
      </c>
      <c r="J892" s="114">
        <v>0.35596301475928915</v>
      </c>
    </row>
    <row r="893" spans="3:10" x14ac:dyDescent="0.3">
      <c r="C893">
        <v>416</v>
      </c>
      <c r="D893" s="141">
        <v>2.1566097894863718</v>
      </c>
      <c r="I893">
        <v>416</v>
      </c>
      <c r="J893" s="114">
        <v>0.25323803327325178</v>
      </c>
    </row>
    <row r="894" spans="3:10" x14ac:dyDescent="0.3">
      <c r="C894">
        <v>417</v>
      </c>
      <c r="D894" s="141">
        <v>2.8713665874761594</v>
      </c>
      <c r="I894">
        <v>417</v>
      </c>
      <c r="J894" s="114">
        <v>0.31446630729359271</v>
      </c>
    </row>
    <row r="895" spans="3:10" x14ac:dyDescent="0.3">
      <c r="C895">
        <v>418</v>
      </c>
      <c r="D895" s="141">
        <v>2.6450329467761309</v>
      </c>
      <c r="I895">
        <v>418</v>
      </c>
      <c r="J895" s="114">
        <v>0.25439593323779697</v>
      </c>
    </row>
    <row r="896" spans="3:10" x14ac:dyDescent="0.3">
      <c r="C896">
        <v>419</v>
      </c>
      <c r="D896" s="141">
        <v>1.9217132078208128</v>
      </c>
      <c r="I896">
        <v>419</v>
      </c>
      <c r="J896" s="114">
        <v>0.2148302269126916</v>
      </c>
    </row>
    <row r="897" spans="3:10" x14ac:dyDescent="0.3">
      <c r="C897">
        <v>420</v>
      </c>
      <c r="D897" s="141">
        <v>2.1900428057100929</v>
      </c>
      <c r="I897">
        <v>420</v>
      </c>
      <c r="J897" s="114">
        <v>0.22509733328964243</v>
      </c>
    </row>
    <row r="898" spans="3:10" x14ac:dyDescent="0.3">
      <c r="C898">
        <v>421</v>
      </c>
      <c r="D898" s="141">
        <v>1.9429226994970339</v>
      </c>
      <c r="I898">
        <v>421</v>
      </c>
      <c r="J898" s="114">
        <v>0.34143296688802227</v>
      </c>
    </row>
    <row r="899" spans="3:10" x14ac:dyDescent="0.3">
      <c r="C899">
        <v>422</v>
      </c>
      <c r="D899" s="141">
        <v>3.5976173171467614</v>
      </c>
      <c r="I899">
        <v>422</v>
      </c>
      <c r="J899" s="114">
        <v>0.25061033649114917</v>
      </c>
    </row>
    <row r="900" spans="3:10" x14ac:dyDescent="0.3">
      <c r="C900">
        <v>423</v>
      </c>
      <c r="D900" s="141">
        <v>2.3424666474378175</v>
      </c>
      <c r="I900">
        <v>423</v>
      </c>
      <c r="J900" s="114">
        <v>0.20222858869595806</v>
      </c>
    </row>
    <row r="901" spans="3:10" x14ac:dyDescent="0.3">
      <c r="C901">
        <v>424</v>
      </c>
      <c r="D901" s="141">
        <v>2.7847018215203407</v>
      </c>
      <c r="I901">
        <v>424</v>
      </c>
      <c r="J901" s="114">
        <v>0.18173004934705062</v>
      </c>
    </row>
    <row r="902" spans="3:10" x14ac:dyDescent="0.3">
      <c r="C902">
        <v>425</v>
      </c>
      <c r="D902" s="141">
        <v>1.8771772703975238</v>
      </c>
      <c r="I902">
        <v>425</v>
      </c>
      <c r="J902" s="114">
        <v>0.28662946095702657</v>
      </c>
    </row>
    <row r="903" spans="3:10" x14ac:dyDescent="0.3">
      <c r="C903">
        <v>426</v>
      </c>
      <c r="D903" s="141">
        <v>2.6331910380159251</v>
      </c>
      <c r="I903">
        <v>426</v>
      </c>
      <c r="J903" s="114">
        <v>0.31405969296506253</v>
      </c>
    </row>
    <row r="904" spans="3:10" x14ac:dyDescent="0.3">
      <c r="C904">
        <v>427</v>
      </c>
      <c r="D904" s="141">
        <v>2.194780471399576</v>
      </c>
      <c r="I904">
        <v>427</v>
      </c>
      <c r="J904" s="114">
        <v>0.23618089192165792</v>
      </c>
    </row>
    <row r="905" spans="3:10" x14ac:dyDescent="0.3">
      <c r="C905">
        <v>428</v>
      </c>
      <c r="D905" s="141">
        <v>2.5695768324731496</v>
      </c>
      <c r="I905">
        <v>428</v>
      </c>
      <c r="J905" s="114">
        <v>0.36056469340103847</v>
      </c>
    </row>
    <row r="906" spans="3:10" x14ac:dyDescent="0.3">
      <c r="C906">
        <v>429</v>
      </c>
      <c r="D906" s="141">
        <v>2.6390542221265809</v>
      </c>
      <c r="I906">
        <v>429</v>
      </c>
      <c r="J906" s="114">
        <v>0.21200376155982692</v>
      </c>
    </row>
    <row r="907" spans="3:10" x14ac:dyDescent="0.3">
      <c r="C907">
        <v>430</v>
      </c>
      <c r="D907" s="141">
        <v>3.0829101019746377</v>
      </c>
      <c r="I907">
        <v>430</v>
      </c>
      <c r="J907" s="114">
        <v>0.27667110269619011</v>
      </c>
    </row>
    <row r="908" spans="3:10" x14ac:dyDescent="0.3">
      <c r="C908">
        <v>431</v>
      </c>
      <c r="D908" s="141">
        <v>1.8283612405029721</v>
      </c>
      <c r="I908">
        <v>431</v>
      </c>
      <c r="J908" s="114">
        <v>0.16263952942118576</v>
      </c>
    </row>
    <row r="909" spans="3:10" x14ac:dyDescent="0.3">
      <c r="C909">
        <v>432</v>
      </c>
      <c r="D909" s="141">
        <v>2.57931500014648</v>
      </c>
      <c r="I909">
        <v>432</v>
      </c>
      <c r="J909" s="114">
        <v>0.25355584801556796</v>
      </c>
    </row>
    <row r="910" spans="3:10" x14ac:dyDescent="0.3">
      <c r="C910">
        <v>433</v>
      </c>
      <c r="D910" s="141">
        <v>2.6278882118625582</v>
      </c>
      <c r="I910">
        <v>433</v>
      </c>
      <c r="J910" s="114">
        <v>0.27281417360690008</v>
      </c>
    </row>
    <row r="911" spans="3:10" x14ac:dyDescent="0.3">
      <c r="C911">
        <v>434</v>
      </c>
      <c r="D911" s="141">
        <v>2.3289101848563423</v>
      </c>
      <c r="I911">
        <v>434</v>
      </c>
      <c r="J911" s="114">
        <v>0.14293295440294385</v>
      </c>
    </row>
    <row r="912" spans="3:10" x14ac:dyDescent="0.3">
      <c r="C912">
        <v>435</v>
      </c>
      <c r="D912" s="141">
        <v>3.2245434369791597</v>
      </c>
      <c r="I912">
        <v>435</v>
      </c>
      <c r="J912" s="114">
        <v>0.25127140995780972</v>
      </c>
    </row>
    <row r="913" spans="3:10" x14ac:dyDescent="0.3">
      <c r="C913">
        <v>436</v>
      </c>
      <c r="D913" s="141">
        <v>2.1500690321106051</v>
      </c>
      <c r="I913">
        <v>436</v>
      </c>
      <c r="J913" s="114">
        <v>0.31511440219177289</v>
      </c>
    </row>
    <row r="914" spans="3:10" x14ac:dyDescent="0.3">
      <c r="C914">
        <v>437</v>
      </c>
      <c r="D914" s="141">
        <v>1.524629641122099</v>
      </c>
      <c r="I914">
        <v>437</v>
      </c>
      <c r="J914" s="114">
        <v>0.23134062622348917</v>
      </c>
    </row>
    <row r="915" spans="3:10" x14ac:dyDescent="0.3">
      <c r="C915">
        <v>438</v>
      </c>
      <c r="D915" s="141">
        <v>2.5429308440924676</v>
      </c>
      <c r="I915">
        <v>438</v>
      </c>
      <c r="J915" s="114">
        <v>0.28333510998356437</v>
      </c>
    </row>
    <row r="916" spans="3:10" x14ac:dyDescent="0.3">
      <c r="C916">
        <v>439</v>
      </c>
      <c r="D916" s="141">
        <v>2.8070118724402287</v>
      </c>
      <c r="I916">
        <v>439</v>
      </c>
      <c r="J916" s="114">
        <v>0.36077556458476945</v>
      </c>
    </row>
    <row r="917" spans="3:10" x14ac:dyDescent="0.3">
      <c r="C917">
        <v>440</v>
      </c>
      <c r="D917" s="141">
        <v>2.8772582907945727</v>
      </c>
      <c r="I917">
        <v>440</v>
      </c>
      <c r="J917" s="114">
        <v>0.3455052591016059</v>
      </c>
    </row>
    <row r="918" spans="3:10" x14ac:dyDescent="0.3">
      <c r="C918">
        <v>441</v>
      </c>
      <c r="D918" s="141">
        <v>2.1714716548046682</v>
      </c>
      <c r="I918">
        <v>441</v>
      </c>
      <c r="J918" s="114">
        <v>0.12320418909113706</v>
      </c>
    </row>
    <row r="919" spans="3:10" x14ac:dyDescent="0.3">
      <c r="C919">
        <v>442</v>
      </c>
      <c r="D919" s="141">
        <v>1.5121214516376056</v>
      </c>
      <c r="I919">
        <v>442</v>
      </c>
      <c r="J919" s="114">
        <v>0.20835415776759247</v>
      </c>
    </row>
    <row r="920" spans="3:10" x14ac:dyDescent="0.3">
      <c r="C920">
        <v>443</v>
      </c>
      <c r="D920" s="141">
        <v>2.0203133719534874</v>
      </c>
      <c r="I920">
        <v>443</v>
      </c>
      <c r="J920" s="114">
        <v>0.22303051211223068</v>
      </c>
    </row>
    <row r="921" spans="3:10" x14ac:dyDescent="0.3">
      <c r="C921">
        <v>444</v>
      </c>
      <c r="D921" s="141">
        <v>1.80381135549183</v>
      </c>
      <c r="I921">
        <v>444</v>
      </c>
      <c r="J921" s="114">
        <v>0.31180336492523941</v>
      </c>
    </row>
    <row r="922" spans="3:10" x14ac:dyDescent="0.3">
      <c r="C922">
        <v>445</v>
      </c>
      <c r="D922" s="141">
        <v>1.7166966890879582</v>
      </c>
      <c r="I922">
        <v>445</v>
      </c>
      <c r="J922" s="114">
        <v>0.35821223450260242</v>
      </c>
    </row>
    <row r="923" spans="3:10" x14ac:dyDescent="0.3">
      <c r="C923">
        <v>446</v>
      </c>
      <c r="D923" s="141">
        <v>2.6648588404033982</v>
      </c>
      <c r="I923">
        <v>446</v>
      </c>
      <c r="J923" s="114">
        <v>0.35006575739460755</v>
      </c>
    </row>
    <row r="924" spans="3:10" x14ac:dyDescent="0.3">
      <c r="C924">
        <v>447</v>
      </c>
      <c r="D924" s="141">
        <v>3.0217055107784474</v>
      </c>
      <c r="I924">
        <v>447</v>
      </c>
      <c r="J924" s="114">
        <v>0.18810747663889238</v>
      </c>
    </row>
    <row r="925" spans="3:10" x14ac:dyDescent="0.3">
      <c r="C925">
        <v>448</v>
      </c>
      <c r="D925" s="141">
        <v>2.4511488961455958</v>
      </c>
      <c r="I925">
        <v>448</v>
      </c>
      <c r="J925" s="114">
        <v>0.31185632012196973</v>
      </c>
    </row>
    <row r="926" spans="3:10" x14ac:dyDescent="0.3">
      <c r="C926">
        <v>449</v>
      </c>
      <c r="D926" s="141">
        <v>2.9183928953227918</v>
      </c>
      <c r="I926">
        <v>449</v>
      </c>
      <c r="J926" s="114">
        <v>0.20929898728323781</v>
      </c>
    </row>
    <row r="927" spans="3:10" x14ac:dyDescent="0.3">
      <c r="C927">
        <v>450</v>
      </c>
      <c r="D927" s="141">
        <v>2.1276486096754392</v>
      </c>
      <c r="I927">
        <v>450</v>
      </c>
      <c r="J927" s="114">
        <v>0.18637757035868363</v>
      </c>
    </row>
    <row r="928" spans="3:10" x14ac:dyDescent="0.3">
      <c r="C928">
        <v>451</v>
      </c>
      <c r="D928" s="141">
        <v>2.2611926629372592</v>
      </c>
      <c r="I928">
        <v>451</v>
      </c>
      <c r="J928" s="114">
        <v>0.17276783706561805</v>
      </c>
    </row>
    <row r="929" spans="3:10" x14ac:dyDescent="0.3">
      <c r="C929">
        <v>452</v>
      </c>
      <c r="D929" s="141">
        <v>2.5729729920483217</v>
      </c>
      <c r="I929">
        <v>452</v>
      </c>
      <c r="J929" s="114">
        <v>0.38407622562209243</v>
      </c>
    </row>
    <row r="930" spans="3:10" x14ac:dyDescent="0.3">
      <c r="C930">
        <v>453</v>
      </c>
      <c r="D930" s="141">
        <v>2.3262940347109584</v>
      </c>
      <c r="I930">
        <v>453</v>
      </c>
      <c r="J930" s="114">
        <v>0.19417851399188213</v>
      </c>
    </row>
    <row r="931" spans="3:10" x14ac:dyDescent="0.3">
      <c r="C931">
        <v>454</v>
      </c>
      <c r="D931" s="141">
        <v>3.2849640564388212</v>
      </c>
      <c r="I931">
        <v>454</v>
      </c>
      <c r="J931" s="114">
        <v>0.20039323298414669</v>
      </c>
    </row>
    <row r="932" spans="3:10" x14ac:dyDescent="0.3">
      <c r="C932">
        <v>455</v>
      </c>
      <c r="D932" s="141">
        <v>3.1485008870998823</v>
      </c>
      <c r="I932">
        <v>455</v>
      </c>
      <c r="J932" s="114">
        <v>0.18884649450926405</v>
      </c>
    </row>
    <row r="933" spans="3:10" x14ac:dyDescent="0.3">
      <c r="C933">
        <v>456</v>
      </c>
      <c r="D933" s="141">
        <v>1.5411574147286629</v>
      </c>
      <c r="I933">
        <v>456</v>
      </c>
      <c r="J933" s="114">
        <v>0.23183630874854955</v>
      </c>
    </row>
    <row r="934" spans="3:10" x14ac:dyDescent="0.3">
      <c r="C934">
        <v>457</v>
      </c>
      <c r="D934" s="141">
        <v>2.8315013700562308</v>
      </c>
      <c r="I934">
        <v>457</v>
      </c>
      <c r="J934" s="114">
        <v>0.25830528486888871</v>
      </c>
    </row>
    <row r="935" spans="3:10" x14ac:dyDescent="0.3">
      <c r="C935">
        <v>458</v>
      </c>
      <c r="D935" s="141">
        <v>1.6779344632858719</v>
      </c>
      <c r="I935">
        <v>458</v>
      </c>
      <c r="J935" s="114">
        <v>0.36220829452435188</v>
      </c>
    </row>
    <row r="936" spans="3:10" x14ac:dyDescent="0.3">
      <c r="C936">
        <v>459</v>
      </c>
      <c r="D936" s="141">
        <v>2.7473126293229417</v>
      </c>
      <c r="I936">
        <v>459</v>
      </c>
      <c r="J936" s="114">
        <v>0.30895903493750887</v>
      </c>
    </row>
    <row r="937" spans="3:10" x14ac:dyDescent="0.3">
      <c r="C937">
        <v>460</v>
      </c>
      <c r="D937" s="141">
        <v>1.9815591062892053</v>
      </c>
      <c r="I937">
        <v>460</v>
      </c>
      <c r="J937" s="114">
        <v>0.25572890382160418</v>
      </c>
    </row>
    <row r="938" spans="3:10" x14ac:dyDescent="0.3">
      <c r="C938">
        <v>461</v>
      </c>
      <c r="D938" s="141">
        <v>1.9498726528484052</v>
      </c>
      <c r="I938">
        <v>461</v>
      </c>
      <c r="J938" s="114">
        <v>0.33923399451483549</v>
      </c>
    </row>
    <row r="939" spans="3:10" x14ac:dyDescent="0.3">
      <c r="C939">
        <v>462</v>
      </c>
      <c r="D939" s="141">
        <v>2.7308449826767811</v>
      </c>
      <c r="I939">
        <v>462</v>
      </c>
      <c r="J939" s="114">
        <v>0.25041109482495605</v>
      </c>
    </row>
    <row r="940" spans="3:10" x14ac:dyDescent="0.3">
      <c r="C940">
        <v>463</v>
      </c>
      <c r="D940" s="141">
        <v>3.2080731821812556</v>
      </c>
      <c r="I940">
        <v>463</v>
      </c>
      <c r="J940" s="114">
        <v>0.29418311634257788</v>
      </c>
    </row>
    <row r="941" spans="3:10" x14ac:dyDescent="0.3">
      <c r="C941">
        <v>464</v>
      </c>
      <c r="D941" s="141">
        <v>2.263871233802667</v>
      </c>
      <c r="I941">
        <v>464</v>
      </c>
      <c r="J941" s="114">
        <v>0.23429243411685818</v>
      </c>
    </row>
    <row r="942" spans="3:10" x14ac:dyDescent="0.3">
      <c r="C942">
        <v>465</v>
      </c>
      <c r="D942" s="141">
        <v>2.3869609836105532</v>
      </c>
      <c r="I942">
        <v>465</v>
      </c>
      <c r="J942" s="114">
        <v>0.37678639702100014</v>
      </c>
    </row>
    <row r="943" spans="3:10" x14ac:dyDescent="0.3">
      <c r="C943">
        <v>466</v>
      </c>
      <c r="D943" s="141">
        <v>3.1618691224339712</v>
      </c>
      <c r="I943">
        <v>466</v>
      </c>
      <c r="J943" s="114">
        <v>0.15125617635210831</v>
      </c>
    </row>
    <row r="944" spans="3:10" x14ac:dyDescent="0.3">
      <c r="C944">
        <v>467</v>
      </c>
      <c r="D944" s="141">
        <v>1.5733298717362796</v>
      </c>
      <c r="I944">
        <v>467</v>
      </c>
      <c r="J944" s="114">
        <v>0.15507904084154345</v>
      </c>
    </row>
    <row r="945" spans="3:10" x14ac:dyDescent="0.3">
      <c r="C945">
        <v>468</v>
      </c>
      <c r="D945" s="141">
        <v>1.7055805791412193</v>
      </c>
      <c r="I945">
        <v>468</v>
      </c>
      <c r="J945" s="114">
        <v>0.3704294884626671</v>
      </c>
    </row>
    <row r="946" spans="3:10" x14ac:dyDescent="0.3">
      <c r="C946">
        <v>469</v>
      </c>
      <c r="D946" s="141">
        <v>2.4461138070407307</v>
      </c>
      <c r="I946">
        <v>469</v>
      </c>
      <c r="J946" s="114">
        <v>8.8237959238642638E-2</v>
      </c>
    </row>
    <row r="947" spans="3:10" x14ac:dyDescent="0.3">
      <c r="C947">
        <v>470</v>
      </c>
      <c r="D947" s="141">
        <v>2.5158823619681305</v>
      </c>
      <c r="I947">
        <v>470</v>
      </c>
      <c r="J947" s="114">
        <v>0.21109661993261941</v>
      </c>
    </row>
    <row r="948" spans="3:10" x14ac:dyDescent="0.3">
      <c r="C948">
        <v>471</v>
      </c>
      <c r="D948" s="141">
        <v>2.6417000262723191</v>
      </c>
      <c r="I948">
        <v>471</v>
      </c>
      <c r="J948" s="114">
        <v>0.2676854035745142</v>
      </c>
    </row>
    <row r="949" spans="3:10" x14ac:dyDescent="0.3">
      <c r="C949">
        <v>472</v>
      </c>
      <c r="D949" s="141">
        <v>2.0840928733756097</v>
      </c>
      <c r="I949">
        <v>472</v>
      </c>
      <c r="J949" s="114">
        <v>0.19478745341504378</v>
      </c>
    </row>
    <row r="950" spans="3:10" x14ac:dyDescent="0.3">
      <c r="C950">
        <v>473</v>
      </c>
      <c r="D950" s="141">
        <v>2.7684197655461231</v>
      </c>
      <c r="I950">
        <v>473</v>
      </c>
      <c r="J950" s="114">
        <v>0.19814952774730421</v>
      </c>
    </row>
    <row r="951" spans="3:10" x14ac:dyDescent="0.3">
      <c r="C951">
        <v>474</v>
      </c>
      <c r="D951" s="141">
        <v>2.2626526156407012</v>
      </c>
      <c r="I951">
        <v>474</v>
      </c>
      <c r="J951" s="114">
        <v>0.33242344791648293</v>
      </c>
    </row>
    <row r="952" spans="3:10" x14ac:dyDescent="0.3">
      <c r="C952">
        <v>475</v>
      </c>
      <c r="D952" s="141">
        <v>2.7959198670817691</v>
      </c>
      <c r="I952">
        <v>475</v>
      </c>
      <c r="J952" s="114">
        <v>0.18643972924640506</v>
      </c>
    </row>
    <row r="953" spans="3:10" x14ac:dyDescent="0.3">
      <c r="C953">
        <v>476</v>
      </c>
      <c r="D953" s="141">
        <v>1.4985819310183395</v>
      </c>
      <c r="I953">
        <v>476</v>
      </c>
      <c r="J953" s="114">
        <v>0.10256931763872035</v>
      </c>
    </row>
    <row r="954" spans="3:10" x14ac:dyDescent="0.3">
      <c r="C954">
        <v>477</v>
      </c>
      <c r="D954" s="141">
        <v>3.1320072643158245</v>
      </c>
      <c r="I954">
        <v>477</v>
      </c>
      <c r="J954" s="114">
        <v>0.23458778275171444</v>
      </c>
    </row>
    <row r="955" spans="3:10" x14ac:dyDescent="0.3">
      <c r="C955">
        <v>478</v>
      </c>
      <c r="D955" s="141">
        <v>1.7164586356397025</v>
      </c>
      <c r="I955">
        <v>478</v>
      </c>
      <c r="J955" s="114">
        <v>0.12034284891135383</v>
      </c>
    </row>
    <row r="956" spans="3:10" x14ac:dyDescent="0.3">
      <c r="C956">
        <v>479</v>
      </c>
      <c r="D956" s="141">
        <v>2.9757461288939564</v>
      </c>
      <c r="I956">
        <v>479</v>
      </c>
      <c r="J956" s="114">
        <v>0.24007694843770122</v>
      </c>
    </row>
    <row r="957" spans="3:10" x14ac:dyDescent="0.3">
      <c r="C957">
        <v>480</v>
      </c>
      <c r="D957" s="141">
        <v>2.6776377068248594</v>
      </c>
      <c r="I957">
        <v>480</v>
      </c>
      <c r="J957" s="114">
        <v>5.8602754209461594E-2</v>
      </c>
    </row>
    <row r="958" spans="3:10" x14ac:dyDescent="0.3">
      <c r="C958">
        <v>481</v>
      </c>
      <c r="D958" s="141">
        <v>2.4612359670046944</v>
      </c>
      <c r="I958">
        <v>481</v>
      </c>
      <c r="J958" s="114">
        <v>0.23713451967971677</v>
      </c>
    </row>
    <row r="959" spans="3:10" x14ac:dyDescent="0.3">
      <c r="C959">
        <v>482</v>
      </c>
      <c r="D959" s="141">
        <v>2.7461057094718813</v>
      </c>
      <c r="I959">
        <v>482</v>
      </c>
      <c r="J959" s="114">
        <v>0.27910521051809822</v>
      </c>
    </row>
    <row r="960" spans="3:10" x14ac:dyDescent="0.3">
      <c r="C960">
        <v>483</v>
      </c>
      <c r="D960" s="141">
        <v>3.0322170776977342</v>
      </c>
      <c r="I960">
        <v>483</v>
      </c>
      <c r="J960" s="114">
        <v>0.28142196594243862</v>
      </c>
    </row>
    <row r="961" spans="3:10" x14ac:dyDescent="0.3">
      <c r="C961">
        <v>484</v>
      </c>
      <c r="D961" s="141">
        <v>2.2487454929510031</v>
      </c>
      <c r="I961">
        <v>484</v>
      </c>
      <c r="J961" s="114">
        <v>0.18862759775075388</v>
      </c>
    </row>
    <row r="962" spans="3:10" x14ac:dyDescent="0.3">
      <c r="C962">
        <v>485</v>
      </c>
      <c r="D962" s="141">
        <v>1.8321130044312823</v>
      </c>
      <c r="I962">
        <v>485</v>
      </c>
      <c r="J962" s="114">
        <v>0.31817062468178059</v>
      </c>
    </row>
    <row r="963" spans="3:10" x14ac:dyDescent="0.3">
      <c r="C963">
        <v>486</v>
      </c>
      <c r="D963" s="141">
        <v>2.6530358241055589</v>
      </c>
      <c r="I963">
        <v>486</v>
      </c>
      <c r="J963" s="114">
        <v>0.25469698950303243</v>
      </c>
    </row>
    <row r="964" spans="3:10" x14ac:dyDescent="0.3">
      <c r="C964">
        <v>487</v>
      </c>
      <c r="D964" s="141">
        <v>2.5908846209505372</v>
      </c>
      <c r="I964">
        <v>487</v>
      </c>
      <c r="J964" s="114">
        <v>0.34825865630677133</v>
      </c>
    </row>
    <row r="965" spans="3:10" x14ac:dyDescent="0.3">
      <c r="C965">
        <v>488</v>
      </c>
      <c r="D965" s="141">
        <v>3.0325071818562175</v>
      </c>
      <c r="I965">
        <v>488</v>
      </c>
      <c r="J965" s="114">
        <v>6.6995997552718123E-2</v>
      </c>
    </row>
    <row r="966" spans="3:10" x14ac:dyDescent="0.3">
      <c r="C966">
        <v>489</v>
      </c>
      <c r="D966" s="141">
        <v>3.0374067503293705</v>
      </c>
      <c r="I966">
        <v>489</v>
      </c>
      <c r="J966" s="114">
        <v>0.15409072979299965</v>
      </c>
    </row>
    <row r="967" spans="3:10" x14ac:dyDescent="0.3">
      <c r="C967">
        <v>490</v>
      </c>
      <c r="D967" s="141">
        <v>2.1454381373014302</v>
      </c>
      <c r="I967">
        <v>490</v>
      </c>
      <c r="J967" s="114">
        <v>0.25781211115180125</v>
      </c>
    </row>
    <row r="968" spans="3:10" x14ac:dyDescent="0.3">
      <c r="C968">
        <v>491</v>
      </c>
      <c r="D968" s="141">
        <v>2.2118730124998836</v>
      </c>
      <c r="I968">
        <v>491</v>
      </c>
      <c r="J968" s="114">
        <v>0.36590577235197208</v>
      </c>
    </row>
    <row r="969" spans="3:10" x14ac:dyDescent="0.3">
      <c r="C969">
        <v>492</v>
      </c>
      <c r="D969" s="141">
        <v>2.9745431660638348</v>
      </c>
      <c r="I969">
        <v>492</v>
      </c>
      <c r="J969" s="114">
        <v>0.22596716533096739</v>
      </c>
    </row>
    <row r="970" spans="3:10" x14ac:dyDescent="0.3">
      <c r="C970">
        <v>493</v>
      </c>
      <c r="D970" s="141">
        <v>2.3605745191320411</v>
      </c>
      <c r="I970">
        <v>493</v>
      </c>
      <c r="J970" s="114">
        <v>0.24487774322454747</v>
      </c>
    </row>
    <row r="971" spans="3:10" x14ac:dyDescent="0.3">
      <c r="C971">
        <v>494</v>
      </c>
      <c r="D971" s="141">
        <v>3.520312780664077</v>
      </c>
      <c r="I971">
        <v>494</v>
      </c>
      <c r="J971" s="114">
        <v>0.2700836097566468</v>
      </c>
    </row>
    <row r="972" spans="3:10" x14ac:dyDescent="0.3">
      <c r="C972">
        <v>495</v>
      </c>
      <c r="D972" s="141">
        <v>2.0324354089787322</v>
      </c>
      <c r="I972">
        <v>495</v>
      </c>
      <c r="J972" s="114">
        <v>0.15196238093480874</v>
      </c>
    </row>
    <row r="973" spans="3:10" x14ac:dyDescent="0.3">
      <c r="C973">
        <v>496</v>
      </c>
      <c r="D973" s="141">
        <v>2.7934359486262537</v>
      </c>
      <c r="I973">
        <v>496</v>
      </c>
      <c r="J973" s="114">
        <v>0.16952675174073284</v>
      </c>
    </row>
    <row r="974" spans="3:10" x14ac:dyDescent="0.3">
      <c r="C974">
        <v>497</v>
      </c>
      <c r="D974" s="141">
        <v>3.3003036879504131</v>
      </c>
      <c r="I974">
        <v>497</v>
      </c>
      <c r="J974" s="114">
        <v>0.19878740407415529</v>
      </c>
    </row>
    <row r="975" spans="3:10" x14ac:dyDescent="0.3">
      <c r="C975">
        <v>498</v>
      </c>
      <c r="D975" s="141">
        <v>2.6102026712939059</v>
      </c>
      <c r="I975">
        <v>498</v>
      </c>
      <c r="J975" s="114">
        <v>0.30259505046931978</v>
      </c>
    </row>
    <row r="976" spans="3:10" x14ac:dyDescent="0.3">
      <c r="C976">
        <v>499</v>
      </c>
      <c r="D976" s="141">
        <v>2.7961182610360251</v>
      </c>
      <c r="I976">
        <v>499</v>
      </c>
      <c r="J976" s="114">
        <v>0.3542148992024543</v>
      </c>
    </row>
    <row r="977" spans="3:10" x14ac:dyDescent="0.3">
      <c r="C977">
        <v>500</v>
      </c>
      <c r="D977" s="141">
        <v>2.5535271878122523</v>
      </c>
      <c r="I977">
        <v>500</v>
      </c>
      <c r="J977" s="114">
        <v>0.31772078521029967</v>
      </c>
    </row>
    <row r="978" spans="3:10" x14ac:dyDescent="0.3">
      <c r="C978">
        <v>501</v>
      </c>
      <c r="D978" s="141">
        <v>3.1550036228834268</v>
      </c>
      <c r="I978">
        <v>501</v>
      </c>
      <c r="J978" s="114">
        <v>0.28145457128951912</v>
      </c>
    </row>
    <row r="979" spans="3:10" x14ac:dyDescent="0.3">
      <c r="C979">
        <v>502</v>
      </c>
      <c r="D979" s="141">
        <v>2.453017786274728</v>
      </c>
      <c r="I979">
        <v>502</v>
      </c>
      <c r="J979" s="114">
        <v>0.12941739198519198</v>
      </c>
    </row>
    <row r="980" spans="3:10" x14ac:dyDescent="0.3">
      <c r="C980">
        <v>503</v>
      </c>
      <c r="D980" s="141">
        <v>2.9667508131341096</v>
      </c>
      <c r="I980">
        <v>503</v>
      </c>
      <c r="J980" s="114">
        <v>0.28136959607095147</v>
      </c>
    </row>
    <row r="981" spans="3:10" x14ac:dyDescent="0.3">
      <c r="C981">
        <v>504</v>
      </c>
      <c r="D981" s="141">
        <v>2.5953617093394712</v>
      </c>
      <c r="I981">
        <v>504</v>
      </c>
      <c r="J981" s="114">
        <v>0.24735467195936356</v>
      </c>
    </row>
    <row r="982" spans="3:10" x14ac:dyDescent="0.3">
      <c r="C982">
        <v>505</v>
      </c>
      <c r="D982" s="141">
        <v>1.8408430916884178</v>
      </c>
      <c r="I982">
        <v>505</v>
      </c>
      <c r="J982" s="114">
        <v>0.16957432982010312</v>
      </c>
    </row>
    <row r="983" spans="3:10" x14ac:dyDescent="0.3">
      <c r="C983">
        <v>506</v>
      </c>
      <c r="D983" s="141">
        <v>2.250952817073145</v>
      </c>
      <c r="I983">
        <v>506</v>
      </c>
      <c r="J983" s="114">
        <v>0.24400033395090248</v>
      </c>
    </row>
    <row r="984" spans="3:10" x14ac:dyDescent="0.3">
      <c r="C984">
        <v>507</v>
      </c>
      <c r="D984" s="141">
        <v>2.3837703696817276</v>
      </c>
      <c r="I984">
        <v>507</v>
      </c>
      <c r="J984" s="114">
        <v>0.26573816185088139</v>
      </c>
    </row>
    <row r="985" spans="3:10" x14ac:dyDescent="0.3">
      <c r="C985">
        <v>508</v>
      </c>
      <c r="D985" s="141">
        <v>2.5844951280347708</v>
      </c>
      <c r="I985">
        <v>508</v>
      </c>
      <c r="J985" s="114">
        <v>0.16211856352087084</v>
      </c>
    </row>
    <row r="986" spans="3:10" x14ac:dyDescent="0.3">
      <c r="C986">
        <v>509</v>
      </c>
      <c r="D986" s="141">
        <v>2.7269538880421327</v>
      </c>
      <c r="I986">
        <v>509</v>
      </c>
      <c r="J986" s="114">
        <v>0.26912482965037854</v>
      </c>
    </row>
    <row r="987" spans="3:10" x14ac:dyDescent="0.3">
      <c r="C987">
        <v>510</v>
      </c>
      <c r="D987" s="141">
        <v>2.8517647278530838</v>
      </c>
      <c r="I987">
        <v>510</v>
      </c>
      <c r="J987" s="114">
        <v>0.12560998292624626</v>
      </c>
    </row>
    <row r="988" spans="3:10" x14ac:dyDescent="0.3">
      <c r="C988">
        <v>511</v>
      </c>
      <c r="D988" s="141">
        <v>2.8958127745055604</v>
      </c>
      <c r="I988">
        <v>511</v>
      </c>
      <c r="J988" s="114">
        <v>0.21859673776206434</v>
      </c>
    </row>
    <row r="989" spans="3:10" x14ac:dyDescent="0.3">
      <c r="C989">
        <v>512</v>
      </c>
      <c r="D989" s="141">
        <v>2.4721453192538578</v>
      </c>
      <c r="I989">
        <v>512</v>
      </c>
      <c r="J989" s="114">
        <v>0.35851621000192457</v>
      </c>
    </row>
    <row r="990" spans="3:10" x14ac:dyDescent="0.3">
      <c r="C990">
        <v>513</v>
      </c>
      <c r="D990" s="141">
        <v>2.6349803292142226</v>
      </c>
      <c r="I990">
        <v>513</v>
      </c>
      <c r="J990" s="114">
        <v>0.29179348637909186</v>
      </c>
    </row>
    <row r="991" spans="3:10" x14ac:dyDescent="0.3">
      <c r="C991">
        <v>514</v>
      </c>
      <c r="D991" s="141">
        <v>2.7234634224505148</v>
      </c>
      <c r="I991">
        <v>514</v>
      </c>
      <c r="J991" s="114">
        <v>0.26872427902004081</v>
      </c>
    </row>
    <row r="992" spans="3:10" x14ac:dyDescent="0.3">
      <c r="C992">
        <v>515</v>
      </c>
      <c r="D992" s="141">
        <v>3.4374703775620246</v>
      </c>
      <c r="I992">
        <v>515</v>
      </c>
      <c r="J992" s="114">
        <v>0.24972240492417774</v>
      </c>
    </row>
    <row r="993" spans="3:10" x14ac:dyDescent="0.3">
      <c r="C993">
        <v>516</v>
      </c>
      <c r="D993" s="141">
        <v>2.9920633829699388</v>
      </c>
      <c r="I993">
        <v>516</v>
      </c>
      <c r="J993" s="114">
        <v>0.13114826489119258</v>
      </c>
    </row>
    <row r="994" spans="3:10" x14ac:dyDescent="0.3">
      <c r="C994">
        <v>517</v>
      </c>
      <c r="D994" s="141">
        <v>2.5789586740635455</v>
      </c>
      <c r="I994">
        <v>517</v>
      </c>
      <c r="J994" s="114">
        <v>0.20877715723287471</v>
      </c>
    </row>
    <row r="995" spans="3:10" x14ac:dyDescent="0.3">
      <c r="C995">
        <v>518</v>
      </c>
      <c r="D995" s="141">
        <v>2.7296899730432815</v>
      </c>
      <c r="I995">
        <v>518</v>
      </c>
      <c r="J995" s="114">
        <v>0.27115304558882114</v>
      </c>
    </row>
    <row r="996" spans="3:10" x14ac:dyDescent="0.3">
      <c r="C996">
        <v>519</v>
      </c>
      <c r="D996" s="141">
        <v>2.5868618522775289</v>
      </c>
      <c r="I996">
        <v>519</v>
      </c>
      <c r="J996" s="114">
        <v>9.3767961980603776E-2</v>
      </c>
    </row>
    <row r="997" spans="3:10" x14ac:dyDescent="0.3">
      <c r="C997">
        <v>520</v>
      </c>
      <c r="D997" s="141">
        <v>1.9476935771566861</v>
      </c>
      <c r="I997">
        <v>520</v>
      </c>
      <c r="J997" s="114">
        <v>0.23085041614113821</v>
      </c>
    </row>
    <row r="998" spans="3:10" x14ac:dyDescent="0.3">
      <c r="C998">
        <v>521</v>
      </c>
      <c r="D998" s="141">
        <v>2.477897220255231</v>
      </c>
      <c r="I998">
        <v>521</v>
      </c>
      <c r="J998" s="114">
        <v>0.25150707965356922</v>
      </c>
    </row>
    <row r="999" spans="3:10" x14ac:dyDescent="0.3">
      <c r="C999">
        <v>522</v>
      </c>
      <c r="D999" s="141">
        <v>2.3765816234392769</v>
      </c>
      <c r="I999">
        <v>522</v>
      </c>
      <c r="J999" s="114">
        <v>0.15427082819980953</v>
      </c>
    </row>
    <row r="1000" spans="3:10" x14ac:dyDescent="0.3">
      <c r="C1000">
        <v>523</v>
      </c>
      <c r="D1000" s="141">
        <v>2.0877106411106894</v>
      </c>
      <c r="I1000">
        <v>523</v>
      </c>
      <c r="J1000" s="114">
        <v>0.25269418378230468</v>
      </c>
    </row>
    <row r="1001" spans="3:10" x14ac:dyDescent="0.3">
      <c r="C1001">
        <v>524</v>
      </c>
      <c r="D1001" s="141">
        <v>2.9169338922194807</v>
      </c>
      <c r="I1001">
        <v>524</v>
      </c>
      <c r="J1001" s="114">
        <v>0.25392428259395317</v>
      </c>
    </row>
    <row r="1002" spans="3:10" x14ac:dyDescent="0.3">
      <c r="C1002">
        <v>525</v>
      </c>
      <c r="D1002" s="141">
        <v>2.4826307727035135</v>
      </c>
      <c r="I1002">
        <v>525</v>
      </c>
      <c r="J1002" s="114">
        <v>0.18024188449339906</v>
      </c>
    </row>
    <row r="1003" spans="3:10" x14ac:dyDescent="0.3">
      <c r="C1003">
        <v>526</v>
      </c>
      <c r="D1003" s="141">
        <v>3.153529543026008</v>
      </c>
      <c r="I1003">
        <v>526</v>
      </c>
      <c r="J1003" s="114">
        <v>0.27350733567521512</v>
      </c>
    </row>
    <row r="1004" spans="3:10" x14ac:dyDescent="0.3">
      <c r="C1004">
        <v>527</v>
      </c>
      <c r="D1004" s="141">
        <v>2.0904091231043034</v>
      </c>
      <c r="I1004">
        <v>527</v>
      </c>
      <c r="J1004" s="114">
        <v>0.12037314381151365</v>
      </c>
    </row>
    <row r="1005" spans="3:10" x14ac:dyDescent="0.3">
      <c r="C1005">
        <v>528</v>
      </c>
      <c r="D1005" s="141">
        <v>2.7463715212163171</v>
      </c>
      <c r="I1005">
        <v>528</v>
      </c>
      <c r="J1005" s="114">
        <v>0.33647088679448323</v>
      </c>
    </row>
    <row r="1006" spans="3:10" x14ac:dyDescent="0.3">
      <c r="C1006">
        <v>529</v>
      </c>
      <c r="D1006" s="141">
        <v>3.328400465441439</v>
      </c>
      <c r="I1006">
        <v>529</v>
      </c>
      <c r="J1006" s="114">
        <v>0.27515061561958776</v>
      </c>
    </row>
    <row r="1007" spans="3:10" x14ac:dyDescent="0.3">
      <c r="C1007">
        <v>530</v>
      </c>
      <c r="D1007" s="141">
        <v>2.1775830544112793</v>
      </c>
      <c r="I1007">
        <v>530</v>
      </c>
      <c r="J1007" s="114">
        <v>0.24892663697151107</v>
      </c>
    </row>
    <row r="1008" spans="3:10" x14ac:dyDescent="0.3">
      <c r="C1008">
        <v>531</v>
      </c>
      <c r="D1008" s="141">
        <v>1.6848377358760271</v>
      </c>
      <c r="I1008">
        <v>531</v>
      </c>
      <c r="J1008" s="114">
        <v>0.20591606643653559</v>
      </c>
    </row>
    <row r="1009" spans="3:10" x14ac:dyDescent="0.3">
      <c r="C1009">
        <v>532</v>
      </c>
      <c r="D1009" s="141">
        <v>2.461365964844064</v>
      </c>
      <c r="I1009">
        <v>532</v>
      </c>
      <c r="J1009" s="114">
        <v>0.42622492018867275</v>
      </c>
    </row>
    <row r="1010" spans="3:10" x14ac:dyDescent="0.3">
      <c r="C1010">
        <v>533</v>
      </c>
      <c r="D1010" s="141">
        <v>2.5750359332538775</v>
      </c>
      <c r="I1010">
        <v>533</v>
      </c>
      <c r="J1010" s="114">
        <v>0.31157208953458704</v>
      </c>
    </row>
    <row r="1011" spans="3:10" x14ac:dyDescent="0.3">
      <c r="C1011">
        <v>534</v>
      </c>
      <c r="D1011" s="141">
        <v>2.2612792371053665</v>
      </c>
      <c r="I1011">
        <v>534</v>
      </c>
      <c r="J1011" s="114">
        <v>0.26479353793014559</v>
      </c>
    </row>
    <row r="1012" spans="3:10" x14ac:dyDescent="0.3">
      <c r="C1012">
        <v>535</v>
      </c>
      <c r="D1012" s="141">
        <v>2.3027112406128376</v>
      </c>
      <c r="I1012">
        <v>535</v>
      </c>
      <c r="J1012" s="114">
        <v>0.23103903035033313</v>
      </c>
    </row>
    <row r="1013" spans="3:10" x14ac:dyDescent="0.3">
      <c r="C1013">
        <v>536</v>
      </c>
      <c r="D1013" s="141">
        <v>2.0099612741086865</v>
      </c>
      <c r="I1013">
        <v>536</v>
      </c>
      <c r="J1013" s="114">
        <v>0.33148886200197158</v>
      </c>
    </row>
    <row r="1014" spans="3:10" x14ac:dyDescent="0.3">
      <c r="C1014">
        <v>537</v>
      </c>
      <c r="D1014" s="141">
        <v>2.1260192295611668</v>
      </c>
      <c r="I1014">
        <v>537</v>
      </c>
      <c r="J1014" s="114">
        <v>0.2868452942000177</v>
      </c>
    </row>
    <row r="1015" spans="3:10" x14ac:dyDescent="0.3">
      <c r="C1015">
        <v>538</v>
      </c>
      <c r="D1015" s="141">
        <v>3.2327610410442604</v>
      </c>
      <c r="I1015">
        <v>538</v>
      </c>
      <c r="J1015" s="114">
        <v>0.25741574261182021</v>
      </c>
    </row>
    <row r="1016" spans="3:10" x14ac:dyDescent="0.3">
      <c r="C1016">
        <v>539</v>
      </c>
      <c r="D1016" s="141">
        <v>3.2579419392669613</v>
      </c>
      <c r="I1016">
        <v>539</v>
      </c>
      <c r="J1016" s="114">
        <v>0.18875899940096597</v>
      </c>
    </row>
    <row r="1017" spans="3:10" x14ac:dyDescent="0.3">
      <c r="C1017">
        <v>540</v>
      </c>
      <c r="D1017" s="141">
        <v>2.5901320021866736</v>
      </c>
      <c r="I1017">
        <v>540</v>
      </c>
      <c r="J1017" s="114">
        <v>0.26554831083967745</v>
      </c>
    </row>
    <row r="1018" spans="3:10" x14ac:dyDescent="0.3">
      <c r="C1018">
        <v>541</v>
      </c>
      <c r="D1018" s="141">
        <v>3.324107067731398</v>
      </c>
      <c r="I1018">
        <v>541</v>
      </c>
      <c r="J1018" s="114">
        <v>5.7385559191597713E-2</v>
      </c>
    </row>
    <row r="1019" spans="3:10" x14ac:dyDescent="0.3">
      <c r="C1019">
        <v>542</v>
      </c>
      <c r="D1019" s="141">
        <v>2.2924308970169638</v>
      </c>
      <c r="I1019">
        <v>542</v>
      </c>
      <c r="J1019" s="114">
        <v>0.34569390001199318</v>
      </c>
    </row>
    <row r="1020" spans="3:10" x14ac:dyDescent="0.3">
      <c r="C1020">
        <v>543</v>
      </c>
      <c r="D1020" s="141">
        <v>3.0565082344806842</v>
      </c>
      <c r="I1020">
        <v>543</v>
      </c>
      <c r="J1020" s="114">
        <v>0.28445427415195268</v>
      </c>
    </row>
    <row r="1021" spans="3:10" x14ac:dyDescent="0.3">
      <c r="C1021">
        <v>544</v>
      </c>
      <c r="D1021" s="141">
        <v>2.3533073679955927</v>
      </c>
      <c r="I1021">
        <v>544</v>
      </c>
      <c r="J1021" s="114">
        <v>8.293052839205739E-2</v>
      </c>
    </row>
    <row r="1022" spans="3:10" x14ac:dyDescent="0.3">
      <c r="C1022">
        <v>545</v>
      </c>
      <c r="D1022" s="141">
        <v>2.3497034114587283</v>
      </c>
      <c r="I1022">
        <v>545</v>
      </c>
      <c r="J1022" s="114">
        <v>0.32947747165620478</v>
      </c>
    </row>
    <row r="1023" spans="3:10" x14ac:dyDescent="0.3">
      <c r="C1023">
        <v>546</v>
      </c>
      <c r="D1023" s="141">
        <v>2.8488826925223192</v>
      </c>
      <c r="I1023">
        <v>546</v>
      </c>
      <c r="J1023" s="114">
        <v>0.28444154070343153</v>
      </c>
    </row>
    <row r="1024" spans="3:10" x14ac:dyDescent="0.3">
      <c r="C1024">
        <v>547</v>
      </c>
      <c r="D1024" s="141">
        <v>1.7762735276530475</v>
      </c>
      <c r="I1024">
        <v>547</v>
      </c>
      <c r="J1024" s="114">
        <v>0.26571130756954231</v>
      </c>
    </row>
    <row r="1025" spans="3:10" x14ac:dyDescent="0.3">
      <c r="C1025">
        <v>548</v>
      </c>
      <c r="D1025" s="141">
        <v>2.1865564713543444</v>
      </c>
      <c r="I1025">
        <v>548</v>
      </c>
      <c r="J1025" s="114">
        <v>0.32200395938477544</v>
      </c>
    </row>
    <row r="1026" spans="3:10" x14ac:dyDescent="0.3">
      <c r="C1026">
        <v>549</v>
      </c>
      <c r="D1026" s="141">
        <v>1.6490168501656168</v>
      </c>
      <c r="I1026">
        <v>549</v>
      </c>
      <c r="J1026" s="114">
        <v>0.2793524284568758</v>
      </c>
    </row>
    <row r="1027" spans="3:10" x14ac:dyDescent="0.3">
      <c r="C1027">
        <v>550</v>
      </c>
      <c r="D1027" s="141">
        <v>2.1423700992953378</v>
      </c>
      <c r="I1027">
        <v>550</v>
      </c>
      <c r="J1027" s="114">
        <v>0.24459811086977745</v>
      </c>
    </row>
    <row r="1028" spans="3:10" x14ac:dyDescent="0.3">
      <c r="C1028">
        <v>551</v>
      </c>
      <c r="D1028" s="141">
        <v>3.183379530511548</v>
      </c>
      <c r="I1028">
        <v>551</v>
      </c>
      <c r="J1028" s="114">
        <v>0.21143979109811406</v>
      </c>
    </row>
    <row r="1029" spans="3:10" x14ac:dyDescent="0.3">
      <c r="C1029">
        <v>552</v>
      </c>
      <c r="D1029" s="141">
        <v>2.6127414629775085</v>
      </c>
      <c r="I1029">
        <v>552</v>
      </c>
      <c r="J1029" s="114">
        <v>0.30942275065241742</v>
      </c>
    </row>
    <row r="1030" spans="3:10" x14ac:dyDescent="0.3">
      <c r="C1030">
        <v>553</v>
      </c>
      <c r="D1030" s="141">
        <v>1.9354423069466626</v>
      </c>
      <c r="I1030">
        <v>553</v>
      </c>
      <c r="J1030" s="114">
        <v>0.14400261241690226</v>
      </c>
    </row>
    <row r="1031" spans="3:10" x14ac:dyDescent="0.3">
      <c r="C1031">
        <v>554</v>
      </c>
      <c r="D1031" s="141">
        <v>2.0767810427356364</v>
      </c>
      <c r="I1031">
        <v>554</v>
      </c>
      <c r="J1031" s="114">
        <v>0.18673872208916431</v>
      </c>
    </row>
    <row r="1032" spans="3:10" x14ac:dyDescent="0.3">
      <c r="C1032">
        <v>555</v>
      </c>
      <c r="D1032" s="141">
        <v>2.3025039865274364</v>
      </c>
      <c r="I1032">
        <v>555</v>
      </c>
      <c r="J1032" s="114">
        <v>0.23067066222683175</v>
      </c>
    </row>
    <row r="1033" spans="3:10" x14ac:dyDescent="0.3">
      <c r="C1033">
        <v>556</v>
      </c>
      <c r="D1033" s="141">
        <v>2.6142701376401538</v>
      </c>
      <c r="I1033">
        <v>556</v>
      </c>
      <c r="J1033" s="114">
        <v>0.23750269250024392</v>
      </c>
    </row>
    <row r="1034" spans="3:10" x14ac:dyDescent="0.3">
      <c r="C1034">
        <v>557</v>
      </c>
      <c r="D1034" s="141">
        <v>2.2500437934015638</v>
      </c>
      <c r="I1034">
        <v>557</v>
      </c>
      <c r="J1034" s="114">
        <v>0.33770632350253038</v>
      </c>
    </row>
    <row r="1035" spans="3:10" x14ac:dyDescent="0.3">
      <c r="C1035">
        <v>558</v>
      </c>
      <c r="D1035" s="141">
        <v>2.6117898390950174</v>
      </c>
      <c r="I1035">
        <v>558</v>
      </c>
      <c r="J1035" s="114">
        <v>0.18713104882044429</v>
      </c>
    </row>
    <row r="1036" spans="3:10" x14ac:dyDescent="0.3">
      <c r="C1036">
        <v>559</v>
      </c>
      <c r="D1036" s="141">
        <v>2.5365903470849096</v>
      </c>
      <c r="I1036">
        <v>559</v>
      </c>
      <c r="J1036" s="114">
        <v>0.15021933121166664</v>
      </c>
    </row>
    <row r="1037" spans="3:10" x14ac:dyDescent="0.3">
      <c r="C1037">
        <v>560</v>
      </c>
      <c r="D1037" s="141">
        <v>3.2192598149198757</v>
      </c>
      <c r="I1037">
        <v>560</v>
      </c>
      <c r="J1037" s="114">
        <v>0.19793264656655496</v>
      </c>
    </row>
    <row r="1038" spans="3:10" x14ac:dyDescent="0.3">
      <c r="C1038">
        <v>561</v>
      </c>
      <c r="D1038" s="141">
        <v>2.1717692506178108</v>
      </c>
      <c r="I1038">
        <v>561</v>
      </c>
      <c r="J1038" s="114">
        <v>0.26508539624681049</v>
      </c>
    </row>
    <row r="1039" spans="3:10" x14ac:dyDescent="0.3">
      <c r="C1039">
        <v>562</v>
      </c>
      <c r="D1039" s="141">
        <v>1.5558659889375142</v>
      </c>
      <c r="I1039">
        <v>562</v>
      </c>
      <c r="J1039" s="114">
        <v>0.28281139124948207</v>
      </c>
    </row>
    <row r="1040" spans="3:10" x14ac:dyDescent="0.3">
      <c r="C1040">
        <v>563</v>
      </c>
      <c r="D1040" s="141">
        <v>2.4656123149662186</v>
      </c>
      <c r="I1040">
        <v>563</v>
      </c>
      <c r="J1040" s="114">
        <v>0.27217507275952002</v>
      </c>
    </row>
    <row r="1041" spans="3:10" x14ac:dyDescent="0.3">
      <c r="C1041">
        <v>564</v>
      </c>
      <c r="D1041" s="141">
        <v>2.6150902022566567</v>
      </c>
      <c r="I1041">
        <v>564</v>
      </c>
      <c r="J1041" s="114">
        <v>0.29314505643682875</v>
      </c>
    </row>
    <row r="1042" spans="3:10" x14ac:dyDescent="0.3">
      <c r="C1042">
        <v>565</v>
      </c>
      <c r="D1042" s="141">
        <v>2.1835201132659656</v>
      </c>
      <c r="I1042">
        <v>565</v>
      </c>
      <c r="J1042" s="114">
        <v>0.25126267997725193</v>
      </c>
    </row>
    <row r="1043" spans="3:10" x14ac:dyDescent="0.3">
      <c r="C1043">
        <v>566</v>
      </c>
      <c r="D1043" s="141">
        <v>1.5321768993346727</v>
      </c>
      <c r="I1043">
        <v>566</v>
      </c>
      <c r="J1043" s="114">
        <v>0.22378561758298265</v>
      </c>
    </row>
    <row r="1044" spans="3:10" x14ac:dyDescent="0.3">
      <c r="C1044">
        <v>567</v>
      </c>
      <c r="D1044" s="141">
        <v>2.4767566734727771</v>
      </c>
      <c r="I1044">
        <v>567</v>
      </c>
      <c r="J1044" s="114">
        <v>0.24240933240655127</v>
      </c>
    </row>
    <row r="1045" spans="3:10" x14ac:dyDescent="0.3">
      <c r="C1045">
        <v>568</v>
      </c>
      <c r="D1045" s="141">
        <v>2.8213031573950347</v>
      </c>
      <c r="I1045">
        <v>568</v>
      </c>
      <c r="J1045" s="114">
        <v>0.12287113897631619</v>
      </c>
    </row>
    <row r="1046" spans="3:10" x14ac:dyDescent="0.3">
      <c r="C1046">
        <v>569</v>
      </c>
      <c r="D1046" s="141">
        <v>2.8813988822342749</v>
      </c>
      <c r="I1046">
        <v>569</v>
      </c>
      <c r="J1046" s="114">
        <v>0.26850013337399892</v>
      </c>
    </row>
    <row r="1047" spans="3:10" x14ac:dyDescent="0.3">
      <c r="C1047">
        <v>570</v>
      </c>
      <c r="D1047" s="141">
        <v>2.6036925704926999</v>
      </c>
      <c r="I1047">
        <v>570</v>
      </c>
      <c r="J1047" s="114">
        <v>0.15244842588844021</v>
      </c>
    </row>
    <row r="1048" spans="3:10" x14ac:dyDescent="0.3">
      <c r="C1048">
        <v>571</v>
      </c>
      <c r="D1048" s="141">
        <v>2.4751400576554135</v>
      </c>
      <c r="I1048">
        <v>571</v>
      </c>
      <c r="J1048" s="114">
        <v>0.250416194907225</v>
      </c>
    </row>
    <row r="1049" spans="3:10" x14ac:dyDescent="0.3">
      <c r="C1049">
        <v>572</v>
      </c>
      <c r="D1049" s="141">
        <v>2.1491505941155755</v>
      </c>
      <c r="I1049">
        <v>572</v>
      </c>
      <c r="J1049" s="114">
        <v>0.21095341561442371</v>
      </c>
    </row>
    <row r="1050" spans="3:10" x14ac:dyDescent="0.3">
      <c r="C1050">
        <v>573</v>
      </c>
      <c r="D1050" s="141">
        <v>2.3695070607020456</v>
      </c>
      <c r="I1050">
        <v>573</v>
      </c>
      <c r="J1050" s="114">
        <v>0.35731322316517744</v>
      </c>
    </row>
    <row r="1051" spans="3:10" x14ac:dyDescent="0.3">
      <c r="C1051">
        <v>574</v>
      </c>
      <c r="D1051" s="141">
        <v>2.1897851177317049</v>
      </c>
      <c r="I1051">
        <v>574</v>
      </c>
      <c r="J1051" s="114">
        <v>0.24604880744070856</v>
      </c>
    </row>
    <row r="1052" spans="3:10" x14ac:dyDescent="0.3">
      <c r="C1052">
        <v>575</v>
      </c>
      <c r="D1052" s="141">
        <v>3.079934005815478</v>
      </c>
      <c r="I1052">
        <v>575</v>
      </c>
      <c r="J1052" s="114">
        <v>0.34346639352022046</v>
      </c>
    </row>
    <row r="1053" spans="3:10" x14ac:dyDescent="0.3">
      <c r="C1053">
        <v>576</v>
      </c>
      <c r="D1053" s="141">
        <v>3.4094784458193708</v>
      </c>
      <c r="I1053">
        <v>576</v>
      </c>
      <c r="J1053" s="114">
        <v>0.23160171289978249</v>
      </c>
    </row>
    <row r="1054" spans="3:10" x14ac:dyDescent="0.3">
      <c r="C1054">
        <v>577</v>
      </c>
      <c r="D1054" s="141">
        <v>2.9869467241797589</v>
      </c>
      <c r="I1054">
        <v>577</v>
      </c>
      <c r="J1054" s="114">
        <v>0.12436976009185674</v>
      </c>
    </row>
    <row r="1055" spans="3:10" x14ac:dyDescent="0.3">
      <c r="C1055">
        <v>578</v>
      </c>
      <c r="D1055" s="141">
        <v>2.1495731013377735</v>
      </c>
      <c r="I1055">
        <v>578</v>
      </c>
      <c r="J1055" s="114">
        <v>0.33028728897833926</v>
      </c>
    </row>
    <row r="1056" spans="3:10" x14ac:dyDescent="0.3">
      <c r="C1056">
        <v>579</v>
      </c>
      <c r="D1056" s="141">
        <v>2.6072211853983016</v>
      </c>
      <c r="I1056">
        <v>579</v>
      </c>
      <c r="J1056" s="114">
        <v>0.30017203238378798</v>
      </c>
    </row>
    <row r="1057" spans="3:10" x14ac:dyDescent="0.3">
      <c r="C1057">
        <v>580</v>
      </c>
      <c r="D1057" s="141">
        <v>2.2566955710638963</v>
      </c>
      <c r="I1057">
        <v>580</v>
      </c>
      <c r="J1057" s="114">
        <v>0.19302284485859089</v>
      </c>
    </row>
    <row r="1058" spans="3:10" x14ac:dyDescent="0.3">
      <c r="C1058">
        <v>581</v>
      </c>
      <c r="D1058" s="141">
        <v>2.9874433343342295</v>
      </c>
      <c r="I1058">
        <v>581</v>
      </c>
      <c r="J1058" s="114">
        <v>0.33375044869188475</v>
      </c>
    </row>
    <row r="1059" spans="3:10" x14ac:dyDescent="0.3">
      <c r="C1059">
        <v>582</v>
      </c>
      <c r="D1059" s="141">
        <v>1.8643591203532235</v>
      </c>
      <c r="I1059">
        <v>582</v>
      </c>
      <c r="J1059" s="114">
        <v>0.21232425722970216</v>
      </c>
    </row>
    <row r="1060" spans="3:10" x14ac:dyDescent="0.3">
      <c r="C1060">
        <v>583</v>
      </c>
      <c r="D1060" s="141">
        <v>2.6598196237882665</v>
      </c>
      <c r="I1060">
        <v>583</v>
      </c>
      <c r="J1060" s="114">
        <v>8.2949451397089202E-2</v>
      </c>
    </row>
    <row r="1061" spans="3:10" x14ac:dyDescent="0.3">
      <c r="C1061">
        <v>584</v>
      </c>
      <c r="D1061" s="141">
        <v>3.3634153932775517</v>
      </c>
      <c r="I1061">
        <v>584</v>
      </c>
      <c r="J1061" s="114">
        <v>0.32038095162497493</v>
      </c>
    </row>
    <row r="1062" spans="3:10" x14ac:dyDescent="0.3">
      <c r="C1062">
        <v>585</v>
      </c>
      <c r="D1062" s="141">
        <v>2.2510910872491765</v>
      </c>
      <c r="I1062">
        <v>585</v>
      </c>
      <c r="J1062" s="114">
        <v>0.32648922315796836</v>
      </c>
    </row>
    <row r="1063" spans="3:10" x14ac:dyDescent="0.3">
      <c r="C1063">
        <v>586</v>
      </c>
      <c r="D1063" s="141">
        <v>2.0610928055279953</v>
      </c>
      <c r="I1063">
        <v>586</v>
      </c>
      <c r="J1063" s="114">
        <v>0.18668161766932334</v>
      </c>
    </row>
    <row r="1064" spans="3:10" x14ac:dyDescent="0.3">
      <c r="C1064">
        <v>587</v>
      </c>
      <c r="D1064" s="141">
        <v>2.4255621762641248</v>
      </c>
      <c r="I1064">
        <v>587</v>
      </c>
      <c r="J1064" s="114">
        <v>0.23208126981325194</v>
      </c>
    </row>
    <row r="1065" spans="3:10" x14ac:dyDescent="0.3">
      <c r="C1065">
        <v>588</v>
      </c>
      <c r="D1065" s="141">
        <v>2.6994381026002658</v>
      </c>
      <c r="I1065">
        <v>588</v>
      </c>
      <c r="J1065" s="114">
        <v>0.29455906849195768</v>
      </c>
    </row>
    <row r="1066" spans="3:10" x14ac:dyDescent="0.3">
      <c r="C1066">
        <v>589</v>
      </c>
      <c r="D1066" s="141">
        <v>2.7119733563886284</v>
      </c>
      <c r="I1066">
        <v>589</v>
      </c>
      <c r="J1066" s="114">
        <v>0.11797816993966981</v>
      </c>
    </row>
    <row r="1067" spans="3:10" x14ac:dyDescent="0.3">
      <c r="C1067">
        <v>590</v>
      </c>
      <c r="D1067" s="141">
        <v>2.0525562693298394</v>
      </c>
      <c r="I1067">
        <v>590</v>
      </c>
      <c r="J1067" s="114">
        <v>0.26303415421848042</v>
      </c>
    </row>
    <row r="1068" spans="3:10" x14ac:dyDescent="0.3">
      <c r="C1068">
        <v>591</v>
      </c>
      <c r="D1068" s="141">
        <v>3.4327805716735833</v>
      </c>
      <c r="I1068">
        <v>591</v>
      </c>
      <c r="J1068" s="114">
        <v>0.2334891410456279</v>
      </c>
    </row>
    <row r="1069" spans="3:10" x14ac:dyDescent="0.3">
      <c r="C1069">
        <v>592</v>
      </c>
      <c r="D1069" s="141">
        <v>2.2142199772879279</v>
      </c>
      <c r="I1069">
        <v>592</v>
      </c>
      <c r="J1069" s="114">
        <v>0.13095065939098971</v>
      </c>
    </row>
    <row r="1070" spans="3:10" x14ac:dyDescent="0.3">
      <c r="C1070">
        <v>593</v>
      </c>
      <c r="D1070" s="141">
        <v>2.2533746439546807</v>
      </c>
      <c r="I1070">
        <v>593</v>
      </c>
      <c r="J1070" s="114">
        <v>0.21821008561609201</v>
      </c>
    </row>
    <row r="1071" spans="3:10" x14ac:dyDescent="0.3">
      <c r="C1071">
        <v>594</v>
      </c>
      <c r="D1071" s="141">
        <v>3.1479891518010987</v>
      </c>
      <c r="I1071">
        <v>594</v>
      </c>
      <c r="J1071" s="114">
        <v>0.30904369199208981</v>
      </c>
    </row>
    <row r="1072" spans="3:10" x14ac:dyDescent="0.3">
      <c r="C1072">
        <v>595</v>
      </c>
      <c r="D1072" s="141">
        <v>2.8576571206219605</v>
      </c>
      <c r="I1072">
        <v>595</v>
      </c>
      <c r="J1072" s="114">
        <v>0.11144216775722815</v>
      </c>
    </row>
    <row r="1073" spans="3:10" x14ac:dyDescent="0.3">
      <c r="C1073">
        <v>596</v>
      </c>
      <c r="D1073" s="141">
        <v>2.5937011479625816</v>
      </c>
      <c r="I1073">
        <v>596</v>
      </c>
      <c r="J1073" s="114">
        <v>0.3014336352036644</v>
      </c>
    </row>
    <row r="1074" spans="3:10" x14ac:dyDescent="0.3">
      <c r="C1074">
        <v>597</v>
      </c>
      <c r="D1074" s="141">
        <v>2.3027787120432537</v>
      </c>
      <c r="I1074">
        <v>597</v>
      </c>
      <c r="J1074" s="114">
        <v>0.26051381541215957</v>
      </c>
    </row>
    <row r="1075" spans="3:10" x14ac:dyDescent="0.3">
      <c r="C1075">
        <v>598</v>
      </c>
      <c r="D1075" s="141">
        <v>2.2196690579018075</v>
      </c>
      <c r="I1075">
        <v>598</v>
      </c>
      <c r="J1075" s="114">
        <v>0.11727807867299611</v>
      </c>
    </row>
    <row r="1076" spans="3:10" x14ac:dyDescent="0.3">
      <c r="C1076">
        <v>599</v>
      </c>
      <c r="D1076" s="141">
        <v>2.6583826706739204</v>
      </c>
      <c r="I1076">
        <v>599</v>
      </c>
      <c r="J1076" s="114">
        <v>0.14853756942472107</v>
      </c>
    </row>
    <row r="1077" spans="3:10" x14ac:dyDescent="0.3">
      <c r="C1077">
        <v>600</v>
      </c>
      <c r="D1077" s="141">
        <v>2.1724198549589828</v>
      </c>
      <c r="I1077">
        <v>600</v>
      </c>
      <c r="J1077" s="114">
        <v>0.33361072671497127</v>
      </c>
    </row>
    <row r="1078" spans="3:10" x14ac:dyDescent="0.3">
      <c r="C1078">
        <v>601</v>
      </c>
      <c r="D1078" s="141">
        <v>2.700483279692885</v>
      </c>
      <c r="I1078">
        <v>601</v>
      </c>
      <c r="J1078" s="114">
        <v>0.32985398218655182</v>
      </c>
    </row>
    <row r="1079" spans="3:10" x14ac:dyDescent="0.3">
      <c r="C1079">
        <v>602</v>
      </c>
      <c r="D1079" s="141">
        <v>1.7802858106856587</v>
      </c>
      <c r="I1079">
        <v>602</v>
      </c>
      <c r="J1079" s="114">
        <v>0.23608740685813867</v>
      </c>
    </row>
    <row r="1080" spans="3:10" x14ac:dyDescent="0.3">
      <c r="C1080">
        <v>603</v>
      </c>
      <c r="D1080" s="141">
        <v>2.9893354687648848</v>
      </c>
      <c r="I1080">
        <v>603</v>
      </c>
      <c r="J1080" s="114">
        <v>0.22709140624276714</v>
      </c>
    </row>
    <row r="1081" spans="3:10" x14ac:dyDescent="0.3">
      <c r="C1081">
        <v>604</v>
      </c>
      <c r="D1081" s="141">
        <v>2.9056364295135508</v>
      </c>
      <c r="I1081">
        <v>604</v>
      </c>
      <c r="J1081" s="114">
        <v>0.30515859169740556</v>
      </c>
    </row>
    <row r="1082" spans="3:10" x14ac:dyDescent="0.3">
      <c r="C1082">
        <v>605</v>
      </c>
      <c r="D1082" s="141">
        <v>1.7751021177319093</v>
      </c>
      <c r="I1082">
        <v>605</v>
      </c>
      <c r="J1082" s="114">
        <v>0.28467776206030515</v>
      </c>
    </row>
    <row r="1083" spans="3:10" x14ac:dyDescent="0.3">
      <c r="C1083">
        <v>606</v>
      </c>
      <c r="D1083" s="141">
        <v>2.0958283838181782</v>
      </c>
      <c r="I1083">
        <v>606</v>
      </c>
      <c r="J1083" s="114">
        <v>0.19456902780232777</v>
      </c>
    </row>
    <row r="1084" spans="3:10" x14ac:dyDescent="0.3">
      <c r="C1084">
        <v>607</v>
      </c>
      <c r="D1084" s="141">
        <v>3.6144268823472636</v>
      </c>
      <c r="I1084">
        <v>607</v>
      </c>
      <c r="J1084" s="114">
        <v>0.21681704443961047</v>
      </c>
    </row>
    <row r="1085" spans="3:10" x14ac:dyDescent="0.3">
      <c r="C1085">
        <v>608</v>
      </c>
      <c r="D1085" s="141">
        <v>1.640312572875736</v>
      </c>
      <c r="I1085">
        <v>608</v>
      </c>
      <c r="J1085" s="114">
        <v>0.24916278501676126</v>
      </c>
    </row>
    <row r="1086" spans="3:10" x14ac:dyDescent="0.3">
      <c r="C1086">
        <v>609</v>
      </c>
      <c r="D1086" s="141">
        <v>2.7593394428995146</v>
      </c>
      <c r="I1086">
        <v>609</v>
      </c>
      <c r="J1086" s="114">
        <v>0.29456860045745659</v>
      </c>
    </row>
    <row r="1087" spans="3:10" x14ac:dyDescent="0.3">
      <c r="C1087">
        <v>610</v>
      </c>
      <c r="D1087" s="141">
        <v>1.9677639014145547</v>
      </c>
      <c r="I1087">
        <v>610</v>
      </c>
      <c r="J1087" s="114">
        <v>0.13586095116510699</v>
      </c>
    </row>
    <row r="1088" spans="3:10" x14ac:dyDescent="0.3">
      <c r="C1088">
        <v>611</v>
      </c>
      <c r="D1088" s="141">
        <v>2.1662451739941786</v>
      </c>
      <c r="I1088">
        <v>611</v>
      </c>
      <c r="J1088" s="114">
        <v>0.19229355444449237</v>
      </c>
    </row>
    <row r="1089" spans="3:10" x14ac:dyDescent="0.3">
      <c r="C1089">
        <v>612</v>
      </c>
      <c r="D1089" s="141">
        <v>2.5389177428133811</v>
      </c>
      <c r="I1089">
        <v>612</v>
      </c>
      <c r="J1089" s="114">
        <v>0.279187544777451</v>
      </c>
    </row>
    <row r="1090" spans="3:10" x14ac:dyDescent="0.3">
      <c r="C1090">
        <v>613</v>
      </c>
      <c r="D1090" s="141">
        <v>2.0870286152538351</v>
      </c>
      <c r="I1090">
        <v>613</v>
      </c>
      <c r="J1090" s="114">
        <v>0.21193202223073104</v>
      </c>
    </row>
    <row r="1091" spans="3:10" x14ac:dyDescent="0.3">
      <c r="C1091">
        <v>614</v>
      </c>
      <c r="D1091" s="141">
        <v>2.2491602309891929</v>
      </c>
      <c r="I1091">
        <v>614</v>
      </c>
      <c r="J1091" s="114">
        <v>0.22261961869825919</v>
      </c>
    </row>
    <row r="1092" spans="3:10" x14ac:dyDescent="0.3">
      <c r="C1092">
        <v>615</v>
      </c>
      <c r="D1092" s="141">
        <v>2.5315405934174224</v>
      </c>
      <c r="I1092">
        <v>615</v>
      </c>
      <c r="J1092" s="114">
        <v>0.18598949100323559</v>
      </c>
    </row>
    <row r="1093" spans="3:10" x14ac:dyDescent="0.3">
      <c r="C1093">
        <v>616</v>
      </c>
      <c r="D1093" s="141">
        <v>2.5188003979245264</v>
      </c>
      <c r="I1093">
        <v>616</v>
      </c>
      <c r="J1093" s="114">
        <v>0.26855106816954599</v>
      </c>
    </row>
    <row r="1094" spans="3:10" x14ac:dyDescent="0.3">
      <c r="C1094">
        <v>617</v>
      </c>
      <c r="D1094" s="141">
        <v>3.4227417766849646</v>
      </c>
      <c r="I1094">
        <v>617</v>
      </c>
      <c r="J1094" s="114">
        <v>0.35017433836072875</v>
      </c>
    </row>
    <row r="1095" spans="3:10" x14ac:dyDescent="0.3">
      <c r="C1095">
        <v>618</v>
      </c>
      <c r="D1095" s="141">
        <v>2.2042277389121114</v>
      </c>
      <c r="I1095">
        <v>618</v>
      </c>
      <c r="J1095" s="114">
        <v>0.10638520155307218</v>
      </c>
    </row>
    <row r="1096" spans="3:10" x14ac:dyDescent="0.3">
      <c r="C1096">
        <v>619</v>
      </c>
      <c r="D1096" s="141">
        <v>3.0169324314739701</v>
      </c>
      <c r="I1096">
        <v>619</v>
      </c>
      <c r="J1096" s="114">
        <v>9.0271997236925028E-2</v>
      </c>
    </row>
    <row r="1097" spans="3:10" x14ac:dyDescent="0.3">
      <c r="C1097">
        <v>620</v>
      </c>
      <c r="D1097" s="141">
        <v>2.3242803051637844</v>
      </c>
      <c r="I1097">
        <v>620</v>
      </c>
      <c r="J1097" s="114">
        <v>0.31885001370930688</v>
      </c>
    </row>
    <row r="1098" spans="3:10" x14ac:dyDescent="0.3">
      <c r="C1098">
        <v>621</v>
      </c>
      <c r="D1098" s="141">
        <v>3.1918122008901451</v>
      </c>
      <c r="I1098">
        <v>621</v>
      </c>
      <c r="J1098" s="114">
        <v>0.21283412911321431</v>
      </c>
    </row>
    <row r="1099" spans="3:10" x14ac:dyDescent="0.3">
      <c r="C1099">
        <v>622</v>
      </c>
      <c r="D1099" s="141">
        <v>2.5624330536159841</v>
      </c>
      <c r="I1099">
        <v>622</v>
      </c>
      <c r="J1099" s="114">
        <v>0.25812118519273186</v>
      </c>
    </row>
    <row r="1100" spans="3:10" x14ac:dyDescent="0.3">
      <c r="C1100">
        <v>623</v>
      </c>
      <c r="D1100" s="141">
        <v>2.4826427914238245</v>
      </c>
      <c r="I1100">
        <v>623</v>
      </c>
      <c r="J1100" s="114">
        <v>0.28334506272108251</v>
      </c>
    </row>
    <row r="1101" spans="3:10" x14ac:dyDescent="0.3">
      <c r="C1101">
        <v>624</v>
      </c>
      <c r="D1101" s="141">
        <v>1.8239473903981529</v>
      </c>
      <c r="I1101">
        <v>624</v>
      </c>
      <c r="J1101" s="114">
        <v>0.38602293888976025</v>
      </c>
    </row>
    <row r="1102" spans="3:10" x14ac:dyDescent="0.3">
      <c r="C1102">
        <v>625</v>
      </c>
      <c r="D1102" s="141">
        <v>2.6644675965455624</v>
      </c>
      <c r="I1102">
        <v>625</v>
      </c>
      <c r="J1102" s="114">
        <v>0.27767307676668196</v>
      </c>
    </row>
    <row r="1103" spans="3:10" x14ac:dyDescent="0.3">
      <c r="C1103">
        <v>626</v>
      </c>
      <c r="D1103" s="141">
        <v>2.0393954408270867</v>
      </c>
      <c r="I1103">
        <v>626</v>
      </c>
      <c r="J1103" s="114">
        <v>0.21691203503594925</v>
      </c>
    </row>
    <row r="1104" spans="3:10" x14ac:dyDescent="0.3">
      <c r="C1104">
        <v>627</v>
      </c>
      <c r="D1104" s="141">
        <v>3.3247677753795726</v>
      </c>
      <c r="I1104">
        <v>627</v>
      </c>
      <c r="J1104" s="114">
        <v>0.32172755059753211</v>
      </c>
    </row>
    <row r="1105" spans="3:10" x14ac:dyDescent="0.3">
      <c r="C1105">
        <v>628</v>
      </c>
      <c r="D1105" s="141">
        <v>2.2435689579278537</v>
      </c>
      <c r="I1105">
        <v>628</v>
      </c>
      <c r="J1105" s="114">
        <v>0.24084388843514049</v>
      </c>
    </row>
    <row r="1106" spans="3:10" x14ac:dyDescent="0.3">
      <c r="C1106">
        <v>629</v>
      </c>
      <c r="D1106" s="141">
        <v>1.7522983095505988</v>
      </c>
      <c r="I1106">
        <v>629</v>
      </c>
      <c r="J1106" s="114">
        <v>0.22061174209224554</v>
      </c>
    </row>
    <row r="1107" spans="3:10" x14ac:dyDescent="0.3">
      <c r="C1107">
        <v>630</v>
      </c>
      <c r="D1107" s="141">
        <v>3.0892891533167686</v>
      </c>
      <c r="I1107">
        <v>630</v>
      </c>
      <c r="J1107" s="114">
        <v>0.29212488674026016</v>
      </c>
    </row>
    <row r="1108" spans="3:10" x14ac:dyDescent="0.3">
      <c r="C1108">
        <v>631</v>
      </c>
      <c r="D1108" s="141">
        <v>2.8002303441163603</v>
      </c>
      <c r="I1108">
        <v>631</v>
      </c>
      <c r="J1108" s="114">
        <v>0.21751859836733467</v>
      </c>
    </row>
    <row r="1109" spans="3:10" x14ac:dyDescent="0.3">
      <c r="C1109">
        <v>632</v>
      </c>
      <c r="D1109" s="141">
        <v>2.4952669593694865</v>
      </c>
      <c r="I1109">
        <v>632</v>
      </c>
      <c r="J1109" s="114">
        <v>0.23789690185241152</v>
      </c>
    </row>
    <row r="1110" spans="3:10" x14ac:dyDescent="0.3">
      <c r="C1110">
        <v>633</v>
      </c>
      <c r="D1110" s="141">
        <v>2.6919593850448971</v>
      </c>
      <c r="I1110">
        <v>633</v>
      </c>
      <c r="J1110" s="114">
        <v>0.27164564164447169</v>
      </c>
    </row>
    <row r="1111" spans="3:10" x14ac:dyDescent="0.3">
      <c r="C1111">
        <v>634</v>
      </c>
      <c r="D1111" s="141">
        <v>3.1783651769179881</v>
      </c>
      <c r="I1111">
        <v>634</v>
      </c>
      <c r="J1111" s="114">
        <v>0.3073127893189247</v>
      </c>
    </row>
    <row r="1112" spans="3:10" x14ac:dyDescent="0.3">
      <c r="C1112">
        <v>635</v>
      </c>
      <c r="D1112" s="141">
        <v>2.4892295667798079</v>
      </c>
      <c r="I1112">
        <v>635</v>
      </c>
      <c r="J1112" s="114">
        <v>0.30445046386692098</v>
      </c>
    </row>
    <row r="1113" spans="3:10" x14ac:dyDescent="0.3">
      <c r="C1113">
        <v>636</v>
      </c>
      <c r="D1113" s="141">
        <v>3.258970395494905</v>
      </c>
      <c r="I1113">
        <v>636</v>
      </c>
      <c r="J1113" s="114">
        <v>0.35337332456004811</v>
      </c>
    </row>
    <row r="1114" spans="3:10" x14ac:dyDescent="0.3">
      <c r="C1114">
        <v>637</v>
      </c>
      <c r="D1114" s="141">
        <v>2.6538982943882474</v>
      </c>
      <c r="I1114">
        <v>637</v>
      </c>
      <c r="J1114" s="114">
        <v>6.1266256733330637E-2</v>
      </c>
    </row>
    <row r="1115" spans="3:10" x14ac:dyDescent="0.3">
      <c r="C1115">
        <v>638</v>
      </c>
      <c r="D1115" s="141">
        <v>2.2559964419500433</v>
      </c>
      <c r="I1115">
        <v>638</v>
      </c>
      <c r="J1115" s="114">
        <v>0.22447848211480026</v>
      </c>
    </row>
    <row r="1116" spans="3:10" x14ac:dyDescent="0.3">
      <c r="C1116">
        <v>639</v>
      </c>
      <c r="D1116" s="141">
        <v>2.6484095931116065</v>
      </c>
      <c r="I1116">
        <v>639</v>
      </c>
      <c r="J1116" s="114">
        <v>0.32053667465134428</v>
      </c>
    </row>
    <row r="1117" spans="3:10" x14ac:dyDescent="0.3">
      <c r="C1117">
        <v>640</v>
      </c>
      <c r="D1117" s="141">
        <v>2.2587547025178258</v>
      </c>
      <c r="I1117">
        <v>640</v>
      </c>
      <c r="J1117" s="114">
        <v>0.23587064760899135</v>
      </c>
    </row>
    <row r="1118" spans="3:10" x14ac:dyDescent="0.3">
      <c r="C1118">
        <v>641</v>
      </c>
      <c r="D1118" s="141">
        <v>2.1142023717623557</v>
      </c>
      <c r="I1118">
        <v>641</v>
      </c>
      <c r="J1118" s="114">
        <v>0.24046529415035689</v>
      </c>
    </row>
    <row r="1119" spans="3:10" x14ac:dyDescent="0.3">
      <c r="C1119">
        <v>642</v>
      </c>
      <c r="D1119" s="141">
        <v>2.3100201666004097</v>
      </c>
      <c r="I1119">
        <v>642</v>
      </c>
      <c r="J1119" s="114">
        <v>0.16718139163485612</v>
      </c>
    </row>
    <row r="1120" spans="3:10" x14ac:dyDescent="0.3">
      <c r="C1120">
        <v>643</v>
      </c>
      <c r="D1120" s="141">
        <v>2.8213889729716932</v>
      </c>
      <c r="I1120">
        <v>643</v>
      </c>
      <c r="J1120" s="114">
        <v>9.5793701340954662E-2</v>
      </c>
    </row>
    <row r="1121" spans="3:10" x14ac:dyDescent="0.3">
      <c r="C1121">
        <v>644</v>
      </c>
      <c r="D1121" s="141">
        <v>3.3711691378861799</v>
      </c>
      <c r="I1121">
        <v>644</v>
      </c>
      <c r="J1121" s="114">
        <v>0.31919709418375874</v>
      </c>
    </row>
    <row r="1122" spans="3:10" x14ac:dyDescent="0.3">
      <c r="C1122">
        <v>645</v>
      </c>
      <c r="D1122" s="141">
        <v>2.3292565549134094</v>
      </c>
      <c r="I1122">
        <v>645</v>
      </c>
      <c r="J1122" s="114">
        <v>0.26105768505301485</v>
      </c>
    </row>
    <row r="1123" spans="3:10" x14ac:dyDescent="0.3">
      <c r="C1123">
        <v>646</v>
      </c>
      <c r="D1123" s="141">
        <v>2.9897349100782078</v>
      </c>
      <c r="I1123">
        <v>646</v>
      </c>
      <c r="J1123" s="114">
        <v>0.2867724725760723</v>
      </c>
    </row>
    <row r="1124" spans="3:10" x14ac:dyDescent="0.3">
      <c r="C1124">
        <v>647</v>
      </c>
      <c r="D1124" s="141">
        <v>2.714718430056517</v>
      </c>
      <c r="I1124">
        <v>647</v>
      </c>
      <c r="J1124" s="114">
        <v>0.23358455481387197</v>
      </c>
    </row>
    <row r="1125" spans="3:10" x14ac:dyDescent="0.3">
      <c r="C1125">
        <v>648</v>
      </c>
      <c r="D1125" s="141">
        <v>2.1730076254663508</v>
      </c>
      <c r="I1125">
        <v>648</v>
      </c>
      <c r="J1125" s="114">
        <v>0.23311008994479154</v>
      </c>
    </row>
    <row r="1126" spans="3:10" x14ac:dyDescent="0.3">
      <c r="C1126">
        <v>649</v>
      </c>
      <c r="D1126" s="141">
        <v>3.0530105514700168</v>
      </c>
      <c r="I1126">
        <v>649</v>
      </c>
      <c r="J1126" s="114">
        <v>5.4888980868815995E-2</v>
      </c>
    </row>
    <row r="1127" spans="3:10" x14ac:dyDescent="0.3">
      <c r="C1127">
        <v>650</v>
      </c>
      <c r="D1127" s="141">
        <v>3.1862916047515411</v>
      </c>
      <c r="I1127">
        <v>650</v>
      </c>
      <c r="J1127" s="114">
        <v>0.21089009120419666</v>
      </c>
    </row>
    <row r="1128" spans="3:10" x14ac:dyDescent="0.3">
      <c r="C1128">
        <v>651</v>
      </c>
      <c r="D1128" s="141">
        <v>1.7553528681342541</v>
      </c>
      <c r="I1128">
        <v>651</v>
      </c>
      <c r="J1128" s="114">
        <v>0.32373869786576415</v>
      </c>
    </row>
    <row r="1129" spans="3:10" x14ac:dyDescent="0.3">
      <c r="C1129">
        <v>652</v>
      </c>
      <c r="D1129" s="141">
        <v>3.3041564750999144</v>
      </c>
      <c r="I1129">
        <v>652</v>
      </c>
      <c r="J1129" s="114">
        <v>0.34640753906238153</v>
      </c>
    </row>
    <row r="1130" spans="3:10" x14ac:dyDescent="0.3">
      <c r="C1130">
        <v>653</v>
      </c>
      <c r="D1130" s="141">
        <v>2.1877335263065394</v>
      </c>
      <c r="I1130">
        <v>653</v>
      </c>
      <c r="J1130" s="114">
        <v>0.37210914902105285</v>
      </c>
    </row>
    <row r="1131" spans="3:10" x14ac:dyDescent="0.3">
      <c r="C1131">
        <v>654</v>
      </c>
      <c r="D1131" s="141">
        <v>2.3813761997377503</v>
      </c>
      <c r="I1131">
        <v>654</v>
      </c>
      <c r="J1131" s="114">
        <v>0.34409169746447699</v>
      </c>
    </row>
    <row r="1132" spans="3:10" x14ac:dyDescent="0.3">
      <c r="C1132">
        <v>655</v>
      </c>
      <c r="D1132" s="141">
        <v>2.393749968477334</v>
      </c>
      <c r="I1132">
        <v>655</v>
      </c>
      <c r="J1132" s="114">
        <v>0.36326587296573498</v>
      </c>
    </row>
    <row r="1133" spans="3:10" x14ac:dyDescent="0.3">
      <c r="C1133">
        <v>656</v>
      </c>
      <c r="D1133" s="141">
        <v>2.4929395207292537</v>
      </c>
      <c r="I1133">
        <v>656</v>
      </c>
      <c r="J1133" s="114">
        <v>0.32875800213790796</v>
      </c>
    </row>
    <row r="1134" spans="3:10" x14ac:dyDescent="0.3">
      <c r="C1134">
        <v>657</v>
      </c>
      <c r="D1134" s="141">
        <v>1.7453303555049131</v>
      </c>
      <c r="I1134">
        <v>657</v>
      </c>
      <c r="J1134" s="114">
        <v>0.21690852282835182</v>
      </c>
    </row>
    <row r="1135" spans="3:10" x14ac:dyDescent="0.3">
      <c r="C1135">
        <v>658</v>
      </c>
      <c r="D1135" s="141">
        <v>2.2156884944112969</v>
      </c>
      <c r="I1135">
        <v>658</v>
      </c>
      <c r="J1135" s="114">
        <v>0.21528292231967905</v>
      </c>
    </row>
    <row r="1136" spans="3:10" x14ac:dyDescent="0.3">
      <c r="C1136">
        <v>659</v>
      </c>
      <c r="D1136" s="141">
        <v>2.5451386063056991</v>
      </c>
      <c r="I1136">
        <v>659</v>
      </c>
      <c r="J1136" s="114">
        <v>0.18083463802865274</v>
      </c>
    </row>
    <row r="1137" spans="3:10" x14ac:dyDescent="0.3">
      <c r="C1137">
        <v>660</v>
      </c>
      <c r="D1137" s="141">
        <v>2.2285287510143115</v>
      </c>
      <c r="I1137">
        <v>660</v>
      </c>
      <c r="J1137" s="114">
        <v>0.17207187242383593</v>
      </c>
    </row>
    <row r="1138" spans="3:10" x14ac:dyDescent="0.3">
      <c r="C1138">
        <v>661</v>
      </c>
      <c r="D1138" s="141">
        <v>2.4566868136211784</v>
      </c>
      <c r="I1138">
        <v>661</v>
      </c>
      <c r="J1138" s="114">
        <v>0.21321446288701806</v>
      </c>
    </row>
    <row r="1139" spans="3:10" x14ac:dyDescent="0.3">
      <c r="C1139">
        <v>662</v>
      </c>
      <c r="D1139" s="141">
        <v>1.9410044842593757</v>
      </c>
      <c r="I1139">
        <v>662</v>
      </c>
      <c r="J1139" s="114">
        <v>0.15664906924049538</v>
      </c>
    </row>
    <row r="1140" spans="3:10" x14ac:dyDescent="0.3">
      <c r="C1140">
        <v>663</v>
      </c>
      <c r="D1140" s="141">
        <v>2.5166056781432653</v>
      </c>
      <c r="I1140">
        <v>663</v>
      </c>
      <c r="J1140" s="114">
        <v>0.15940797028186759</v>
      </c>
    </row>
    <row r="1141" spans="3:10" x14ac:dyDescent="0.3">
      <c r="C1141">
        <v>664</v>
      </c>
      <c r="D1141" s="141">
        <v>2.6668835391200485</v>
      </c>
      <c r="I1141">
        <v>664</v>
      </c>
      <c r="J1141" s="114">
        <v>0.1568080912889378</v>
      </c>
    </row>
    <row r="1142" spans="3:10" x14ac:dyDescent="0.3">
      <c r="C1142">
        <v>665</v>
      </c>
      <c r="D1142" s="141">
        <v>3.1325869213262481</v>
      </c>
      <c r="I1142">
        <v>665</v>
      </c>
      <c r="J1142" s="114">
        <v>0.19390612417990849</v>
      </c>
    </row>
    <row r="1143" spans="3:10" x14ac:dyDescent="0.3">
      <c r="C1143">
        <v>666</v>
      </c>
      <c r="D1143" s="141">
        <v>2.1199085832551554</v>
      </c>
      <c r="I1143">
        <v>666</v>
      </c>
      <c r="J1143" s="114">
        <v>0.2287829965449184</v>
      </c>
    </row>
    <row r="1144" spans="3:10" x14ac:dyDescent="0.3">
      <c r="C1144">
        <v>667</v>
      </c>
      <c r="D1144" s="141">
        <v>2.1469763392563164</v>
      </c>
      <c r="I1144">
        <v>667</v>
      </c>
      <c r="J1144" s="114">
        <v>0.23558034684798823</v>
      </c>
    </row>
    <row r="1145" spans="3:10" x14ac:dyDescent="0.3">
      <c r="C1145">
        <v>668</v>
      </c>
      <c r="D1145" s="141">
        <v>2.77013036228781</v>
      </c>
      <c r="I1145">
        <v>668</v>
      </c>
      <c r="J1145" s="114">
        <v>0.27117330274207418</v>
      </c>
    </row>
    <row r="1146" spans="3:10" x14ac:dyDescent="0.3">
      <c r="C1146">
        <v>669</v>
      </c>
      <c r="D1146" s="141">
        <v>2.151095748321139</v>
      </c>
      <c r="I1146">
        <v>669</v>
      </c>
      <c r="J1146" s="114">
        <v>0.29229544173909683</v>
      </c>
    </row>
    <row r="1147" spans="3:10" x14ac:dyDescent="0.3">
      <c r="C1147">
        <v>670</v>
      </c>
      <c r="D1147" s="141">
        <v>2.1981378995746295</v>
      </c>
      <c r="I1147">
        <v>670</v>
      </c>
      <c r="J1147" s="114">
        <v>0.15871078521265702</v>
      </c>
    </row>
    <row r="1148" spans="3:10" x14ac:dyDescent="0.3">
      <c r="C1148">
        <v>671</v>
      </c>
      <c r="D1148" s="141">
        <v>3.2054661158002711</v>
      </c>
      <c r="I1148">
        <v>671</v>
      </c>
      <c r="J1148" s="114">
        <v>0.18983433374564251</v>
      </c>
    </row>
    <row r="1149" spans="3:10" x14ac:dyDescent="0.3">
      <c r="C1149">
        <v>672</v>
      </c>
      <c r="D1149" s="141">
        <v>3.0144939306348566</v>
      </c>
      <c r="I1149">
        <v>672</v>
      </c>
      <c r="J1149" s="114">
        <v>0.18015904525089055</v>
      </c>
    </row>
    <row r="1150" spans="3:10" x14ac:dyDescent="0.3">
      <c r="C1150">
        <v>673</v>
      </c>
      <c r="D1150" s="141">
        <v>1.7223018003968247</v>
      </c>
      <c r="I1150">
        <v>673</v>
      </c>
      <c r="J1150" s="114">
        <v>0.36009634069385776</v>
      </c>
    </row>
    <row r="1151" spans="3:10" x14ac:dyDescent="0.3">
      <c r="C1151">
        <v>674</v>
      </c>
      <c r="D1151" s="141">
        <v>3.2720828437808711</v>
      </c>
      <c r="I1151">
        <v>674</v>
      </c>
      <c r="J1151" s="114">
        <v>0.32885875295451927</v>
      </c>
    </row>
    <row r="1152" spans="3:10" x14ac:dyDescent="0.3">
      <c r="C1152">
        <v>675</v>
      </c>
      <c r="D1152" s="141">
        <v>2.2161369369312514</v>
      </c>
      <c r="I1152">
        <v>675</v>
      </c>
      <c r="J1152" s="114">
        <v>0.24521827749869018</v>
      </c>
    </row>
    <row r="1153" spans="3:10" x14ac:dyDescent="0.3">
      <c r="C1153">
        <v>676</v>
      </c>
      <c r="D1153" s="141">
        <v>2.0654423209561967</v>
      </c>
      <c r="I1153">
        <v>676</v>
      </c>
      <c r="J1153" s="114">
        <v>0.21454933504094265</v>
      </c>
    </row>
    <row r="1154" spans="3:10" x14ac:dyDescent="0.3">
      <c r="C1154">
        <v>677</v>
      </c>
      <c r="D1154" s="141">
        <v>3.1259596160855989</v>
      </c>
      <c r="I1154">
        <v>677</v>
      </c>
      <c r="J1154" s="114">
        <v>0.32010962705554036</v>
      </c>
    </row>
    <row r="1155" spans="3:10" x14ac:dyDescent="0.3">
      <c r="C1155">
        <v>678</v>
      </c>
      <c r="D1155" s="141">
        <v>2.6137543116480191</v>
      </c>
      <c r="I1155">
        <v>678</v>
      </c>
      <c r="J1155" s="114">
        <v>0.30072915950189283</v>
      </c>
    </row>
    <row r="1156" spans="3:10" x14ac:dyDescent="0.3">
      <c r="C1156">
        <v>679</v>
      </c>
      <c r="D1156" s="141">
        <v>2.0754759666714557</v>
      </c>
      <c r="I1156">
        <v>679</v>
      </c>
      <c r="J1156" s="114">
        <v>0.27486062669317746</v>
      </c>
    </row>
    <row r="1157" spans="3:10" x14ac:dyDescent="0.3">
      <c r="C1157">
        <v>680</v>
      </c>
      <c r="D1157" s="141">
        <v>2.1473335271957201</v>
      </c>
      <c r="I1157">
        <v>680</v>
      </c>
      <c r="J1157" s="114">
        <v>0.26535207609435241</v>
      </c>
    </row>
    <row r="1158" spans="3:10" x14ac:dyDescent="0.3">
      <c r="C1158">
        <v>681</v>
      </c>
      <c r="D1158" s="141">
        <v>2.2796995344386253</v>
      </c>
      <c r="I1158">
        <v>681</v>
      </c>
      <c r="J1158" s="114">
        <v>0.27218135427070278</v>
      </c>
    </row>
    <row r="1159" spans="3:10" x14ac:dyDescent="0.3">
      <c r="C1159">
        <v>682</v>
      </c>
      <c r="D1159" s="141">
        <v>2.7828980256692697</v>
      </c>
      <c r="I1159">
        <v>682</v>
      </c>
      <c r="J1159" s="114">
        <v>0.22733742714888683</v>
      </c>
    </row>
    <row r="1160" spans="3:10" x14ac:dyDescent="0.3">
      <c r="C1160">
        <v>683</v>
      </c>
      <c r="D1160" s="141">
        <v>3.3485371518096514</v>
      </c>
      <c r="I1160">
        <v>683</v>
      </c>
      <c r="J1160" s="114">
        <v>0.21352369356420198</v>
      </c>
    </row>
    <row r="1161" spans="3:10" x14ac:dyDescent="0.3">
      <c r="C1161">
        <v>684</v>
      </c>
      <c r="D1161" s="141">
        <v>2.1605737835197902</v>
      </c>
      <c r="I1161">
        <v>684</v>
      </c>
      <c r="J1161" s="114">
        <v>0.31166993528074838</v>
      </c>
    </row>
    <row r="1162" spans="3:10" x14ac:dyDescent="0.3">
      <c r="C1162">
        <v>685</v>
      </c>
      <c r="D1162" s="141">
        <v>2.2495337858607503</v>
      </c>
      <c r="I1162">
        <v>685</v>
      </c>
      <c r="J1162" s="114">
        <v>0.27191103802184124</v>
      </c>
    </row>
    <row r="1163" spans="3:10" x14ac:dyDescent="0.3">
      <c r="C1163">
        <v>686</v>
      </c>
      <c r="D1163" s="141">
        <v>2.8626651945696047</v>
      </c>
      <c r="I1163">
        <v>686</v>
      </c>
      <c r="J1163" s="114">
        <v>0.22881741577795678</v>
      </c>
    </row>
    <row r="1164" spans="3:10" x14ac:dyDescent="0.3">
      <c r="C1164">
        <v>687</v>
      </c>
      <c r="D1164" s="141">
        <v>1.7840111328332178</v>
      </c>
      <c r="I1164">
        <v>687</v>
      </c>
      <c r="J1164" s="114">
        <v>0.34810610913099138</v>
      </c>
    </row>
    <row r="1165" spans="3:10" x14ac:dyDescent="0.3">
      <c r="C1165">
        <v>688</v>
      </c>
      <c r="D1165" s="141">
        <v>1.9775131307892573</v>
      </c>
      <c r="I1165">
        <v>688</v>
      </c>
      <c r="J1165" s="114">
        <v>0.1199144148147584</v>
      </c>
    </row>
    <row r="1166" spans="3:10" x14ac:dyDescent="0.3">
      <c r="C1166">
        <v>689</v>
      </c>
      <c r="D1166" s="141">
        <v>2.6999964096828704</v>
      </c>
      <c r="I1166">
        <v>689</v>
      </c>
      <c r="J1166" s="114">
        <v>0.26052246661171807</v>
      </c>
    </row>
    <row r="1167" spans="3:10" x14ac:dyDescent="0.3">
      <c r="C1167">
        <v>690</v>
      </c>
      <c r="D1167" s="141">
        <v>3.4169264424769081</v>
      </c>
      <c r="I1167">
        <v>690</v>
      </c>
      <c r="J1167" s="114">
        <v>0.1672547727442022</v>
      </c>
    </row>
    <row r="1168" spans="3:10" x14ac:dyDescent="0.3">
      <c r="C1168">
        <v>691</v>
      </c>
      <c r="D1168" s="141">
        <v>2.47082081185789</v>
      </c>
      <c r="I1168">
        <v>691</v>
      </c>
      <c r="J1168" s="114">
        <v>0.19853331289127363</v>
      </c>
    </row>
    <row r="1169" spans="3:10" x14ac:dyDescent="0.3">
      <c r="C1169">
        <v>692</v>
      </c>
      <c r="D1169" s="141">
        <v>2.70546645817566</v>
      </c>
      <c r="I1169">
        <v>692</v>
      </c>
      <c r="J1169" s="114">
        <v>0.20525277393780272</v>
      </c>
    </row>
    <row r="1170" spans="3:10" x14ac:dyDescent="0.3">
      <c r="C1170">
        <v>693</v>
      </c>
      <c r="D1170" s="141">
        <v>3.0094070639752495</v>
      </c>
      <c r="I1170">
        <v>693</v>
      </c>
      <c r="J1170" s="114">
        <v>0.11304825598382839</v>
      </c>
    </row>
    <row r="1171" spans="3:10" x14ac:dyDescent="0.3">
      <c r="C1171">
        <v>694</v>
      </c>
      <c r="D1171" s="141">
        <v>2.9150672628015664</v>
      </c>
      <c r="I1171">
        <v>694</v>
      </c>
      <c r="J1171" s="114">
        <v>0.16940539786695119</v>
      </c>
    </row>
    <row r="1172" spans="3:10" x14ac:dyDescent="0.3">
      <c r="C1172">
        <v>695</v>
      </c>
      <c r="D1172" s="141">
        <v>2.6900401108981131</v>
      </c>
      <c r="I1172">
        <v>695</v>
      </c>
      <c r="J1172" s="114">
        <v>0.32321409703615345</v>
      </c>
    </row>
    <row r="1173" spans="3:10" x14ac:dyDescent="0.3">
      <c r="C1173">
        <v>696</v>
      </c>
      <c r="D1173" s="141">
        <v>3.1350315287189963</v>
      </c>
      <c r="I1173">
        <v>696</v>
      </c>
      <c r="J1173" s="114">
        <v>0.23538289337485585</v>
      </c>
    </row>
    <row r="1174" spans="3:10" x14ac:dyDescent="0.3">
      <c r="C1174">
        <v>697</v>
      </c>
      <c r="D1174" s="141">
        <v>3.3268476983870605</v>
      </c>
      <c r="I1174">
        <v>697</v>
      </c>
      <c r="J1174" s="114">
        <v>0.31848951622638766</v>
      </c>
    </row>
    <row r="1175" spans="3:10" x14ac:dyDescent="0.3">
      <c r="C1175">
        <v>698</v>
      </c>
      <c r="D1175" s="141">
        <v>2.0560289147574893</v>
      </c>
      <c r="I1175">
        <v>698</v>
      </c>
      <c r="J1175" s="114">
        <v>0.23644837007410713</v>
      </c>
    </row>
    <row r="1176" spans="3:10" x14ac:dyDescent="0.3">
      <c r="C1176">
        <v>699</v>
      </c>
      <c r="D1176" s="141">
        <v>2.2668383038344637</v>
      </c>
      <c r="I1176">
        <v>699</v>
      </c>
      <c r="J1176" s="114">
        <v>0.34912508630536476</v>
      </c>
    </row>
    <row r="1177" spans="3:10" x14ac:dyDescent="0.3">
      <c r="C1177">
        <v>700</v>
      </c>
      <c r="D1177" s="141">
        <v>1.9310550671262796</v>
      </c>
      <c r="I1177">
        <v>700</v>
      </c>
      <c r="J1177" s="114">
        <v>0.28004808918538848</v>
      </c>
    </row>
    <row r="1178" spans="3:10" x14ac:dyDescent="0.3">
      <c r="C1178">
        <v>701</v>
      </c>
      <c r="D1178" s="141">
        <v>2.0956540797977303</v>
      </c>
      <c r="I1178">
        <v>701</v>
      </c>
      <c r="J1178" s="114">
        <v>0.34536736074891539</v>
      </c>
    </row>
    <row r="1179" spans="3:10" x14ac:dyDescent="0.3">
      <c r="C1179">
        <v>702</v>
      </c>
      <c r="D1179" s="141">
        <v>1.553860334926942</v>
      </c>
      <c r="I1179">
        <v>702</v>
      </c>
      <c r="J1179" s="114">
        <v>0.23532218412444994</v>
      </c>
    </row>
    <row r="1180" spans="3:10" x14ac:dyDescent="0.3">
      <c r="C1180">
        <v>703</v>
      </c>
      <c r="D1180" s="141">
        <v>3.4781468050282442</v>
      </c>
      <c r="I1180">
        <v>703</v>
      </c>
      <c r="J1180" s="114">
        <v>0.24717092551498365</v>
      </c>
    </row>
    <row r="1181" spans="3:10" x14ac:dyDescent="0.3">
      <c r="C1181">
        <v>704</v>
      </c>
      <c r="D1181" s="141">
        <v>2.2338023463923022</v>
      </c>
      <c r="I1181">
        <v>704</v>
      </c>
      <c r="J1181" s="114">
        <v>0.29574957936725599</v>
      </c>
    </row>
    <row r="1182" spans="3:10" x14ac:dyDescent="0.3">
      <c r="C1182">
        <v>705</v>
      </c>
      <c r="D1182" s="141">
        <v>2.4175698783014177</v>
      </c>
      <c r="I1182">
        <v>705</v>
      </c>
      <c r="J1182" s="114">
        <v>0.1645770803142812</v>
      </c>
    </row>
    <row r="1183" spans="3:10" x14ac:dyDescent="0.3">
      <c r="C1183">
        <v>706</v>
      </c>
      <c r="D1183" s="141">
        <v>2.4969440564552121</v>
      </c>
      <c r="I1183">
        <v>706</v>
      </c>
      <c r="J1183" s="114">
        <v>0.3418203591402349</v>
      </c>
    </row>
    <row r="1184" spans="3:10" x14ac:dyDescent="0.3">
      <c r="C1184">
        <v>707</v>
      </c>
      <c r="D1184" s="141">
        <v>2.3670331536572986</v>
      </c>
      <c r="I1184">
        <v>707</v>
      </c>
      <c r="J1184" s="114">
        <v>0.17519134988260299</v>
      </c>
    </row>
    <row r="1185" spans="3:10" x14ac:dyDescent="0.3">
      <c r="C1185">
        <v>708</v>
      </c>
      <c r="D1185" s="141">
        <v>1.7615504315280064</v>
      </c>
      <c r="I1185">
        <v>708</v>
      </c>
      <c r="J1185" s="114">
        <v>0.2261522003609866</v>
      </c>
    </row>
    <row r="1186" spans="3:10" x14ac:dyDescent="0.3">
      <c r="C1186">
        <v>709</v>
      </c>
      <c r="D1186" s="141">
        <v>2.2720515392257679</v>
      </c>
      <c r="I1186">
        <v>709</v>
      </c>
      <c r="J1186" s="114">
        <v>0.28370793112125803</v>
      </c>
    </row>
    <row r="1187" spans="3:10" x14ac:dyDescent="0.3">
      <c r="C1187">
        <v>710</v>
      </c>
      <c r="D1187" s="141">
        <v>2.3973805852079773</v>
      </c>
      <c r="I1187">
        <v>710</v>
      </c>
      <c r="J1187" s="114">
        <v>0.3329158031201549</v>
      </c>
    </row>
    <row r="1188" spans="3:10" x14ac:dyDescent="0.3">
      <c r="C1188">
        <v>711</v>
      </c>
      <c r="D1188" s="141">
        <v>3.0111215249699326</v>
      </c>
      <c r="I1188">
        <v>711</v>
      </c>
      <c r="J1188" s="114">
        <v>0.19389075967999059</v>
      </c>
    </row>
    <row r="1189" spans="3:10" x14ac:dyDescent="0.3">
      <c r="C1189">
        <v>712</v>
      </c>
      <c r="D1189" s="141">
        <v>2.5221201064726877</v>
      </c>
      <c r="I1189">
        <v>712</v>
      </c>
      <c r="J1189" s="114">
        <v>0.13251653668667118</v>
      </c>
    </row>
    <row r="1190" spans="3:10" x14ac:dyDescent="0.3">
      <c r="C1190">
        <v>713</v>
      </c>
      <c r="D1190" s="141">
        <v>2.5731613811307028</v>
      </c>
      <c r="I1190">
        <v>713</v>
      </c>
      <c r="J1190" s="114">
        <v>0.23916063197179827</v>
      </c>
    </row>
    <row r="1191" spans="3:10" x14ac:dyDescent="0.3">
      <c r="C1191">
        <v>714</v>
      </c>
      <c r="D1191" s="141">
        <v>3.0091497082933412</v>
      </c>
      <c r="I1191">
        <v>714</v>
      </c>
      <c r="J1191" s="114">
        <v>0.1295635771684438</v>
      </c>
    </row>
    <row r="1192" spans="3:10" x14ac:dyDescent="0.3">
      <c r="C1192">
        <v>715</v>
      </c>
      <c r="D1192" s="141">
        <v>2.1120066157572888</v>
      </c>
      <c r="I1192">
        <v>715</v>
      </c>
      <c r="J1192" s="114">
        <v>0.37985004322534821</v>
      </c>
    </row>
    <row r="1193" spans="3:10" x14ac:dyDescent="0.3">
      <c r="C1193">
        <v>716</v>
      </c>
      <c r="D1193" s="141">
        <v>2.8992053388021053</v>
      </c>
      <c r="I1193">
        <v>716</v>
      </c>
      <c r="J1193" s="114">
        <v>0.19851884975009249</v>
      </c>
    </row>
    <row r="1194" spans="3:10" x14ac:dyDescent="0.3">
      <c r="C1194">
        <v>717</v>
      </c>
      <c r="D1194" s="141">
        <v>3.0955134684254322</v>
      </c>
      <c r="I1194">
        <v>717</v>
      </c>
      <c r="J1194" s="114">
        <v>0.17058603320496668</v>
      </c>
    </row>
    <row r="1195" spans="3:10" x14ac:dyDescent="0.3">
      <c r="C1195">
        <v>718</v>
      </c>
      <c r="D1195" s="141">
        <v>2.235556769791688</v>
      </c>
      <c r="I1195">
        <v>718</v>
      </c>
      <c r="J1195" s="114">
        <v>0.20393031885507362</v>
      </c>
    </row>
    <row r="1196" spans="3:10" x14ac:dyDescent="0.3">
      <c r="C1196">
        <v>719</v>
      </c>
      <c r="D1196" s="141">
        <v>2.4547354678809135</v>
      </c>
      <c r="I1196">
        <v>719</v>
      </c>
      <c r="J1196" s="114">
        <v>0.38908150227635052</v>
      </c>
    </row>
    <row r="1197" spans="3:10" x14ac:dyDescent="0.3">
      <c r="C1197">
        <v>720</v>
      </c>
      <c r="D1197" s="141">
        <v>2.5995284693017617</v>
      </c>
      <c r="I1197">
        <v>720</v>
      </c>
      <c r="J1197" s="114">
        <v>0.21968842037088376</v>
      </c>
    </row>
    <row r="1198" spans="3:10" x14ac:dyDescent="0.3">
      <c r="C1198">
        <v>721</v>
      </c>
      <c r="D1198" s="141">
        <v>2.1838365436851879</v>
      </c>
      <c r="I1198">
        <v>721</v>
      </c>
      <c r="J1198" s="114">
        <v>0.36317288935306657</v>
      </c>
    </row>
    <row r="1199" spans="3:10" x14ac:dyDescent="0.3">
      <c r="C1199">
        <v>722</v>
      </c>
      <c r="D1199" s="141">
        <v>3.1427834631081244</v>
      </c>
      <c r="I1199">
        <v>722</v>
      </c>
      <c r="J1199" s="114">
        <v>0.1390490792519723</v>
      </c>
    </row>
    <row r="1200" spans="3:10" x14ac:dyDescent="0.3">
      <c r="C1200">
        <v>723</v>
      </c>
      <c r="D1200" s="141">
        <v>2.3869379005017728</v>
      </c>
      <c r="I1200">
        <v>723</v>
      </c>
      <c r="J1200" s="114">
        <v>0.20352013947677072</v>
      </c>
    </row>
    <row r="1201" spans="3:10" x14ac:dyDescent="0.3">
      <c r="C1201">
        <v>724</v>
      </c>
      <c r="D1201" s="141">
        <v>1.5789061185064424</v>
      </c>
      <c r="I1201">
        <v>724</v>
      </c>
      <c r="J1201" s="114">
        <v>0.41285553355640769</v>
      </c>
    </row>
    <row r="1202" spans="3:10" x14ac:dyDescent="0.3">
      <c r="C1202">
        <v>725</v>
      </c>
      <c r="D1202" s="141">
        <v>2.9775774574733811</v>
      </c>
      <c r="I1202">
        <v>725</v>
      </c>
      <c r="J1202" s="114">
        <v>0.29703302805504994</v>
      </c>
    </row>
    <row r="1203" spans="3:10" x14ac:dyDescent="0.3">
      <c r="C1203">
        <v>726</v>
      </c>
      <c r="D1203" s="141">
        <v>2.3305739961505414</v>
      </c>
      <c r="I1203">
        <v>726</v>
      </c>
      <c r="J1203" s="114">
        <v>0.14651826962105208</v>
      </c>
    </row>
    <row r="1204" spans="3:10" x14ac:dyDescent="0.3">
      <c r="C1204">
        <v>727</v>
      </c>
      <c r="D1204" s="141">
        <v>2.0406563591907974</v>
      </c>
      <c r="I1204">
        <v>727</v>
      </c>
      <c r="J1204" s="114">
        <v>0.18870850823112351</v>
      </c>
    </row>
    <row r="1205" spans="3:10" x14ac:dyDescent="0.3">
      <c r="C1205">
        <v>728</v>
      </c>
      <c r="D1205" s="141">
        <v>2.5724384854892071</v>
      </c>
      <c r="I1205">
        <v>728</v>
      </c>
      <c r="J1205" s="114">
        <v>0.30215688404013141</v>
      </c>
    </row>
    <row r="1206" spans="3:10" x14ac:dyDescent="0.3">
      <c r="C1206">
        <v>729</v>
      </c>
      <c r="D1206" s="141">
        <v>1.9391032037991436</v>
      </c>
      <c r="I1206">
        <v>729</v>
      </c>
      <c r="J1206" s="114">
        <v>8.8754653614577794E-2</v>
      </c>
    </row>
    <row r="1207" spans="3:10" x14ac:dyDescent="0.3">
      <c r="C1207">
        <v>730</v>
      </c>
      <c r="D1207" s="141">
        <v>2.2111833184145642</v>
      </c>
      <c r="I1207">
        <v>730</v>
      </c>
      <c r="J1207" s="114">
        <v>0.22746577004020097</v>
      </c>
    </row>
    <row r="1208" spans="3:10" x14ac:dyDescent="0.3">
      <c r="C1208">
        <v>731</v>
      </c>
      <c r="D1208" s="141">
        <v>2.9198858740794895</v>
      </c>
      <c r="I1208">
        <v>731</v>
      </c>
      <c r="J1208" s="114">
        <v>0.17210644077815407</v>
      </c>
    </row>
    <row r="1209" spans="3:10" x14ac:dyDescent="0.3">
      <c r="C1209">
        <v>732</v>
      </c>
      <c r="D1209" s="141">
        <v>1.8472929309811996</v>
      </c>
      <c r="I1209">
        <v>732</v>
      </c>
      <c r="J1209" s="114">
        <v>0.31059952978335659</v>
      </c>
    </row>
    <row r="1210" spans="3:10" x14ac:dyDescent="0.3">
      <c r="C1210">
        <v>733</v>
      </c>
      <c r="D1210" s="141">
        <v>2.2508445097486671</v>
      </c>
      <c r="I1210">
        <v>733</v>
      </c>
      <c r="J1210" s="114">
        <v>0.31022504395162454</v>
      </c>
    </row>
    <row r="1211" spans="3:10" x14ac:dyDescent="0.3">
      <c r="C1211">
        <v>734</v>
      </c>
      <c r="D1211" s="141">
        <v>2.054630342728101</v>
      </c>
      <c r="I1211">
        <v>734</v>
      </c>
      <c r="J1211" s="114">
        <v>0.10179136755188134</v>
      </c>
    </row>
    <row r="1212" spans="3:10" x14ac:dyDescent="0.3">
      <c r="C1212">
        <v>735</v>
      </c>
      <c r="D1212" s="141">
        <v>2.4780127529620048</v>
      </c>
      <c r="I1212">
        <v>735</v>
      </c>
      <c r="J1212" s="114">
        <v>0.24465336776365798</v>
      </c>
    </row>
    <row r="1213" spans="3:10" x14ac:dyDescent="0.3">
      <c r="C1213">
        <v>736</v>
      </c>
      <c r="D1213" s="141">
        <v>2.7649076436561457</v>
      </c>
      <c r="I1213">
        <v>736</v>
      </c>
      <c r="J1213" s="114">
        <v>0.28110523883572047</v>
      </c>
    </row>
    <row r="1214" spans="3:10" x14ac:dyDescent="0.3">
      <c r="C1214">
        <v>737</v>
      </c>
      <c r="D1214" s="141">
        <v>2.475315081591821</v>
      </c>
      <c r="I1214">
        <v>737</v>
      </c>
      <c r="J1214" s="114">
        <v>0.17794711403159935</v>
      </c>
    </row>
    <row r="1215" spans="3:10" x14ac:dyDescent="0.3">
      <c r="C1215">
        <v>738</v>
      </c>
      <c r="D1215" s="141">
        <v>2.1837781313684004</v>
      </c>
      <c r="I1215">
        <v>738</v>
      </c>
      <c r="J1215" s="114">
        <v>0.26157794951120805</v>
      </c>
    </row>
    <row r="1216" spans="3:10" x14ac:dyDescent="0.3">
      <c r="C1216">
        <v>739</v>
      </c>
      <c r="D1216" s="141">
        <v>2.775232180067198</v>
      </c>
      <c r="I1216">
        <v>739</v>
      </c>
      <c r="J1216" s="114">
        <v>0.27542215727840702</v>
      </c>
    </row>
    <row r="1217" spans="3:10" x14ac:dyDescent="0.3">
      <c r="C1217">
        <v>740</v>
      </c>
      <c r="D1217" s="141">
        <v>2.4373486056047793</v>
      </c>
      <c r="I1217">
        <v>740</v>
      </c>
      <c r="J1217" s="114">
        <v>0.28329023206519399</v>
      </c>
    </row>
    <row r="1218" spans="3:10" x14ac:dyDescent="0.3">
      <c r="C1218">
        <v>741</v>
      </c>
      <c r="D1218" s="141">
        <v>2.6153238845961613</v>
      </c>
      <c r="I1218">
        <v>741</v>
      </c>
      <c r="J1218" s="114">
        <v>0.31242826489665876</v>
      </c>
    </row>
    <row r="1219" spans="3:10" x14ac:dyDescent="0.3">
      <c r="C1219">
        <v>742</v>
      </c>
      <c r="D1219" s="141">
        <v>2.3169797665240361</v>
      </c>
      <c r="I1219">
        <v>742</v>
      </c>
      <c r="J1219" s="114">
        <v>0.17941421479453235</v>
      </c>
    </row>
    <row r="1220" spans="3:10" x14ac:dyDescent="0.3">
      <c r="C1220">
        <v>743</v>
      </c>
      <c r="D1220" s="141">
        <v>2.1783580858154203</v>
      </c>
      <c r="I1220">
        <v>743</v>
      </c>
      <c r="J1220" s="114">
        <v>0.2456325665167145</v>
      </c>
    </row>
    <row r="1221" spans="3:10" x14ac:dyDescent="0.3">
      <c r="C1221">
        <v>744</v>
      </c>
      <c r="D1221" s="141">
        <v>2.6530850248167739</v>
      </c>
      <c r="I1221">
        <v>744</v>
      </c>
      <c r="J1221" s="114">
        <v>0.17146746448478867</v>
      </c>
    </row>
    <row r="1222" spans="3:10" x14ac:dyDescent="0.3">
      <c r="C1222">
        <v>745</v>
      </c>
      <c r="D1222" s="141">
        <v>2.6522126198207099</v>
      </c>
      <c r="I1222">
        <v>745</v>
      </c>
      <c r="J1222" s="114">
        <v>0.3074983523953827</v>
      </c>
    </row>
    <row r="1223" spans="3:10" x14ac:dyDescent="0.3">
      <c r="C1223">
        <v>746</v>
      </c>
      <c r="D1223" s="141">
        <v>3.5135379742061779</v>
      </c>
      <c r="I1223">
        <v>746</v>
      </c>
      <c r="J1223" s="114">
        <v>0.26489624671016898</v>
      </c>
    </row>
    <row r="1224" spans="3:10" x14ac:dyDescent="0.3">
      <c r="C1224">
        <v>747</v>
      </c>
      <c r="D1224" s="141">
        <v>2.9677785659994504</v>
      </c>
      <c r="I1224">
        <v>747</v>
      </c>
      <c r="J1224" s="114">
        <v>0.30157599445255889</v>
      </c>
    </row>
    <row r="1225" spans="3:10" x14ac:dyDescent="0.3">
      <c r="C1225">
        <v>748</v>
      </c>
      <c r="D1225" s="141">
        <v>2.2474268840573464</v>
      </c>
      <c r="I1225">
        <v>748</v>
      </c>
      <c r="J1225" s="114">
        <v>0.27803102620982734</v>
      </c>
    </row>
    <row r="1226" spans="3:10" x14ac:dyDescent="0.3">
      <c r="C1226">
        <v>749</v>
      </c>
      <c r="D1226" s="141">
        <v>2.8180773267453643</v>
      </c>
      <c r="I1226">
        <v>749</v>
      </c>
      <c r="J1226" s="114">
        <v>0.33849899979633213</v>
      </c>
    </row>
    <row r="1227" spans="3:10" x14ac:dyDescent="0.3">
      <c r="C1227">
        <v>750</v>
      </c>
      <c r="D1227" s="141">
        <v>2.5452395532735599</v>
      </c>
      <c r="I1227">
        <v>750</v>
      </c>
      <c r="J1227" s="114">
        <v>0.26940258037109022</v>
      </c>
    </row>
    <row r="1228" spans="3:10" x14ac:dyDescent="0.3">
      <c r="C1228">
        <v>751</v>
      </c>
      <c r="D1228" s="141">
        <v>1.5781063346055424</v>
      </c>
      <c r="I1228">
        <v>751</v>
      </c>
      <c r="J1228" s="114">
        <v>0.14112807665104055</v>
      </c>
    </row>
    <row r="1229" spans="3:10" x14ac:dyDescent="0.3">
      <c r="C1229">
        <v>752</v>
      </c>
      <c r="D1229" s="141">
        <v>1.9595876655672329</v>
      </c>
      <c r="I1229">
        <v>752</v>
      </c>
      <c r="J1229" s="114">
        <v>0.17023448283074449</v>
      </c>
    </row>
    <row r="1230" spans="3:10" x14ac:dyDescent="0.3">
      <c r="C1230">
        <v>753</v>
      </c>
      <c r="D1230" s="141">
        <v>2.7019973107473403</v>
      </c>
      <c r="I1230">
        <v>753</v>
      </c>
      <c r="J1230" s="114">
        <v>0.19109962408988834</v>
      </c>
    </row>
    <row r="1231" spans="3:10" x14ac:dyDescent="0.3">
      <c r="C1231">
        <v>754</v>
      </c>
      <c r="D1231" s="141">
        <v>3.1480862301852723</v>
      </c>
      <c r="I1231">
        <v>754</v>
      </c>
      <c r="J1231" s="114">
        <v>0.23609283042389495</v>
      </c>
    </row>
    <row r="1232" spans="3:10" x14ac:dyDescent="0.3">
      <c r="C1232">
        <v>755</v>
      </c>
      <c r="D1232" s="141">
        <v>2.8096998632280497</v>
      </c>
      <c r="I1232">
        <v>755</v>
      </c>
      <c r="J1232" s="114">
        <v>0.3226952263718188</v>
      </c>
    </row>
    <row r="1233" spans="3:10" x14ac:dyDescent="0.3">
      <c r="C1233">
        <v>756</v>
      </c>
      <c r="D1233" s="141">
        <v>2.6661049406543631</v>
      </c>
      <c r="I1233">
        <v>756</v>
      </c>
      <c r="J1233" s="114">
        <v>0.23738184020247743</v>
      </c>
    </row>
    <row r="1234" spans="3:10" x14ac:dyDescent="0.3">
      <c r="C1234">
        <v>757</v>
      </c>
      <c r="D1234" s="141">
        <v>2.0575860237764614</v>
      </c>
      <c r="I1234">
        <v>757</v>
      </c>
      <c r="J1234" s="114">
        <v>0.12088410944493</v>
      </c>
    </row>
    <row r="1235" spans="3:10" x14ac:dyDescent="0.3">
      <c r="C1235">
        <v>758</v>
      </c>
      <c r="D1235" s="141">
        <v>2.7617892562005464</v>
      </c>
      <c r="I1235">
        <v>758</v>
      </c>
      <c r="J1235" s="114">
        <v>0.23102906016091995</v>
      </c>
    </row>
    <row r="1236" spans="3:10" x14ac:dyDescent="0.3">
      <c r="C1236">
        <v>759</v>
      </c>
      <c r="D1236" s="141">
        <v>2.7169013868905272</v>
      </c>
      <c r="I1236">
        <v>759</v>
      </c>
      <c r="J1236" s="114">
        <v>0.23400819853679988</v>
      </c>
    </row>
    <row r="1237" spans="3:10" x14ac:dyDescent="0.3">
      <c r="C1237">
        <v>760</v>
      </c>
      <c r="D1237" s="141">
        <v>3.143604384397654</v>
      </c>
      <c r="I1237">
        <v>760</v>
      </c>
      <c r="J1237" s="114">
        <v>0.26060552313673635</v>
      </c>
    </row>
    <row r="1238" spans="3:10" x14ac:dyDescent="0.3">
      <c r="C1238">
        <v>761</v>
      </c>
      <c r="D1238" s="141">
        <v>2.6243898680310824</v>
      </c>
      <c r="I1238">
        <v>761</v>
      </c>
      <c r="J1238" s="114">
        <v>0.33992530613742189</v>
      </c>
    </row>
    <row r="1239" spans="3:10" x14ac:dyDescent="0.3">
      <c r="C1239">
        <v>762</v>
      </c>
      <c r="D1239" s="141">
        <v>2.6593624166635759</v>
      </c>
      <c r="I1239">
        <v>762</v>
      </c>
      <c r="J1239" s="114">
        <v>0.25685791121100499</v>
      </c>
    </row>
    <row r="1240" spans="3:10" x14ac:dyDescent="0.3">
      <c r="C1240">
        <v>763</v>
      </c>
      <c r="D1240" s="141">
        <v>2.2281981039230581</v>
      </c>
      <c r="I1240">
        <v>763</v>
      </c>
      <c r="J1240" s="114">
        <v>0.31104914951008489</v>
      </c>
    </row>
    <row r="1241" spans="3:10" x14ac:dyDescent="0.3">
      <c r="C1241">
        <v>764</v>
      </c>
      <c r="D1241" s="141">
        <v>2.599784149049178</v>
      </c>
      <c r="I1241">
        <v>764</v>
      </c>
      <c r="J1241" s="114">
        <v>0.20936753815885623</v>
      </c>
    </row>
    <row r="1242" spans="3:10" x14ac:dyDescent="0.3">
      <c r="C1242">
        <v>765</v>
      </c>
      <c r="D1242" s="141">
        <v>2.458185116138659</v>
      </c>
      <c r="I1242">
        <v>765</v>
      </c>
      <c r="J1242" s="114">
        <v>0.12166742146829912</v>
      </c>
    </row>
    <row r="1243" spans="3:10" x14ac:dyDescent="0.3">
      <c r="C1243">
        <v>766</v>
      </c>
      <c r="D1243" s="141">
        <v>3.2575911704648277</v>
      </c>
      <c r="I1243">
        <v>766</v>
      </c>
      <c r="J1243" s="114">
        <v>0.24385091487765176</v>
      </c>
    </row>
    <row r="1244" spans="3:10" x14ac:dyDescent="0.3">
      <c r="C1244">
        <v>767</v>
      </c>
      <c r="D1244" s="141">
        <v>2.7555937257956682</v>
      </c>
      <c r="I1244">
        <v>767</v>
      </c>
      <c r="J1244" s="114">
        <v>0.19916305122775091</v>
      </c>
    </row>
    <row r="1245" spans="3:10" x14ac:dyDescent="0.3">
      <c r="C1245">
        <v>768</v>
      </c>
      <c r="D1245" s="141">
        <v>2.7707385052783904</v>
      </c>
      <c r="I1245">
        <v>768</v>
      </c>
      <c r="J1245" s="114">
        <v>0.2726976229285154</v>
      </c>
    </row>
    <row r="1246" spans="3:10" x14ac:dyDescent="0.3">
      <c r="C1246">
        <v>769</v>
      </c>
      <c r="D1246" s="141">
        <v>3.2769828825999263</v>
      </c>
      <c r="I1246">
        <v>769</v>
      </c>
      <c r="J1246" s="114">
        <v>0.27904454871382112</v>
      </c>
    </row>
    <row r="1247" spans="3:10" x14ac:dyDescent="0.3">
      <c r="C1247">
        <v>770</v>
      </c>
      <c r="D1247" s="141">
        <v>2.3020394376583999</v>
      </c>
      <c r="I1247">
        <v>770</v>
      </c>
      <c r="J1247" s="114">
        <v>0.14832318137353795</v>
      </c>
    </row>
    <row r="1248" spans="3:10" x14ac:dyDescent="0.3">
      <c r="C1248">
        <v>771</v>
      </c>
      <c r="D1248" s="141">
        <v>2.413220867920514</v>
      </c>
      <c r="I1248">
        <v>771</v>
      </c>
      <c r="J1248" s="114">
        <v>0.1159879719533774</v>
      </c>
    </row>
    <row r="1249" spans="3:10" x14ac:dyDescent="0.3">
      <c r="C1249">
        <v>772</v>
      </c>
      <c r="D1249" s="141">
        <v>2.350929949604637</v>
      </c>
      <c r="I1249">
        <v>772</v>
      </c>
      <c r="J1249" s="114">
        <v>0.29293272863610098</v>
      </c>
    </row>
    <row r="1250" spans="3:10" x14ac:dyDescent="0.3">
      <c r="C1250">
        <v>773</v>
      </c>
      <c r="D1250" s="141">
        <v>2.468089010795766</v>
      </c>
      <c r="I1250">
        <v>773</v>
      </c>
      <c r="J1250" s="114">
        <v>7.9603965579442049E-2</v>
      </c>
    </row>
    <row r="1251" spans="3:10" x14ac:dyDescent="0.3">
      <c r="C1251">
        <v>774</v>
      </c>
      <c r="D1251" s="141">
        <v>2.98279273001629</v>
      </c>
      <c r="I1251">
        <v>774</v>
      </c>
      <c r="J1251" s="114">
        <v>0.34183947245446955</v>
      </c>
    </row>
    <row r="1252" spans="3:10" x14ac:dyDescent="0.3">
      <c r="C1252">
        <v>775</v>
      </c>
      <c r="D1252" s="141">
        <v>2.6377787947547748</v>
      </c>
      <c r="I1252">
        <v>775</v>
      </c>
      <c r="J1252" s="114">
        <v>0.20127378505938931</v>
      </c>
    </row>
    <row r="1253" spans="3:10" x14ac:dyDescent="0.3">
      <c r="C1253">
        <v>776</v>
      </c>
      <c r="D1253" s="141">
        <v>2.1593180551086477</v>
      </c>
      <c r="I1253">
        <v>776</v>
      </c>
      <c r="J1253" s="114">
        <v>0.22326797169155577</v>
      </c>
    </row>
    <row r="1254" spans="3:10" x14ac:dyDescent="0.3">
      <c r="C1254">
        <v>777</v>
      </c>
      <c r="D1254" s="141">
        <v>2.7722382324386965</v>
      </c>
      <c r="I1254">
        <v>777</v>
      </c>
      <c r="J1254" s="114">
        <v>0.19349383208116677</v>
      </c>
    </row>
    <row r="1255" spans="3:10" x14ac:dyDescent="0.3">
      <c r="C1255">
        <v>778</v>
      </c>
      <c r="D1255" s="141">
        <v>1.9732077277143076</v>
      </c>
      <c r="I1255">
        <v>778</v>
      </c>
      <c r="J1255" s="114">
        <v>6.6547423715343834E-2</v>
      </c>
    </row>
    <row r="1256" spans="3:10" x14ac:dyDescent="0.3">
      <c r="C1256">
        <v>779</v>
      </c>
      <c r="D1256" s="141">
        <v>2.2229865340595025</v>
      </c>
      <c r="I1256">
        <v>779</v>
      </c>
      <c r="J1256" s="114">
        <v>0.2218422883132356</v>
      </c>
    </row>
    <row r="1257" spans="3:10" x14ac:dyDescent="0.3">
      <c r="C1257">
        <v>780</v>
      </c>
      <c r="D1257" s="141">
        <v>2.4608081064541887</v>
      </c>
      <c r="I1257">
        <v>780</v>
      </c>
      <c r="J1257" s="114">
        <v>0.27382913864489389</v>
      </c>
    </row>
    <row r="1258" spans="3:10" x14ac:dyDescent="0.3">
      <c r="C1258">
        <v>781</v>
      </c>
      <c r="D1258" s="141">
        <v>2.3566896174340743</v>
      </c>
      <c r="I1258">
        <v>781</v>
      </c>
      <c r="J1258" s="114">
        <v>0.28874465764764645</v>
      </c>
    </row>
    <row r="1259" spans="3:10" x14ac:dyDescent="0.3">
      <c r="C1259">
        <v>782</v>
      </c>
      <c r="D1259" s="141">
        <v>2.6846560802589838</v>
      </c>
      <c r="I1259">
        <v>782</v>
      </c>
      <c r="J1259" s="114">
        <v>0.18848843177558061</v>
      </c>
    </row>
    <row r="1260" spans="3:10" x14ac:dyDescent="0.3">
      <c r="C1260">
        <v>783</v>
      </c>
      <c r="D1260" s="141">
        <v>2.3223603901845546</v>
      </c>
      <c r="I1260">
        <v>783</v>
      </c>
      <c r="J1260" s="114">
        <v>0.23530276662423577</v>
      </c>
    </row>
    <row r="1261" spans="3:10" x14ac:dyDescent="0.3">
      <c r="C1261">
        <v>784</v>
      </c>
      <c r="D1261" s="141">
        <v>3.6847003774947744</v>
      </c>
      <c r="I1261">
        <v>784</v>
      </c>
      <c r="J1261" s="114">
        <v>0.27334009038093821</v>
      </c>
    </row>
    <row r="1262" spans="3:10" x14ac:dyDescent="0.3">
      <c r="C1262">
        <v>785</v>
      </c>
      <c r="D1262" s="141">
        <v>2.3340067102902937</v>
      </c>
      <c r="I1262">
        <v>785</v>
      </c>
      <c r="J1262" s="114">
        <v>0.28677579980665668</v>
      </c>
    </row>
    <row r="1263" spans="3:10" x14ac:dyDescent="0.3">
      <c r="C1263">
        <v>786</v>
      </c>
      <c r="D1263" s="141">
        <v>2.4962681776305415</v>
      </c>
      <c r="I1263">
        <v>786</v>
      </c>
      <c r="J1263" s="114">
        <v>0.13327599846680349</v>
      </c>
    </row>
    <row r="1264" spans="3:10" x14ac:dyDescent="0.3">
      <c r="C1264">
        <v>787</v>
      </c>
      <c r="D1264" s="141">
        <v>2.1164540614827141</v>
      </c>
      <c r="I1264">
        <v>787</v>
      </c>
      <c r="J1264" s="114">
        <v>0.13166182985296637</v>
      </c>
    </row>
    <row r="1265" spans="3:10" x14ac:dyDescent="0.3">
      <c r="C1265">
        <v>788</v>
      </c>
      <c r="D1265" s="141">
        <v>2.7925039262348226</v>
      </c>
      <c r="I1265">
        <v>788</v>
      </c>
      <c r="J1265" s="114">
        <v>0.3453294911630711</v>
      </c>
    </row>
    <row r="1266" spans="3:10" x14ac:dyDescent="0.3">
      <c r="C1266">
        <v>789</v>
      </c>
      <c r="D1266" s="141">
        <v>2.779934771612548</v>
      </c>
      <c r="I1266">
        <v>789</v>
      </c>
      <c r="J1266" s="114">
        <v>0.14072431696480359</v>
      </c>
    </row>
    <row r="1267" spans="3:10" x14ac:dyDescent="0.3">
      <c r="C1267">
        <v>790</v>
      </c>
      <c r="D1267" s="141">
        <v>3.0403406857494901</v>
      </c>
      <c r="I1267">
        <v>790</v>
      </c>
      <c r="J1267" s="114">
        <v>0.27425917067640282</v>
      </c>
    </row>
    <row r="1268" spans="3:10" x14ac:dyDescent="0.3">
      <c r="C1268">
        <v>791</v>
      </c>
      <c r="D1268" s="141">
        <v>2.8894034263490043</v>
      </c>
      <c r="I1268">
        <v>791</v>
      </c>
      <c r="J1268" s="114">
        <v>0.17271820346112809</v>
      </c>
    </row>
    <row r="1269" spans="3:10" x14ac:dyDescent="0.3">
      <c r="C1269">
        <v>792</v>
      </c>
      <c r="D1269" s="141">
        <v>2.2755921512148158</v>
      </c>
      <c r="I1269">
        <v>792</v>
      </c>
      <c r="J1269" s="114">
        <v>0.22290293038171582</v>
      </c>
    </row>
    <row r="1270" spans="3:10" x14ac:dyDescent="0.3">
      <c r="C1270">
        <v>793</v>
      </c>
      <c r="D1270" s="141">
        <v>2.9161595940125746</v>
      </c>
      <c r="I1270">
        <v>793</v>
      </c>
      <c r="J1270" s="114">
        <v>0.1601757108503179</v>
      </c>
    </row>
    <row r="1271" spans="3:10" x14ac:dyDescent="0.3">
      <c r="C1271">
        <v>794</v>
      </c>
      <c r="D1271" s="141">
        <v>2.3479095910335244</v>
      </c>
      <c r="I1271">
        <v>794</v>
      </c>
      <c r="J1271" s="114">
        <v>0.27333166094244365</v>
      </c>
    </row>
    <row r="1272" spans="3:10" x14ac:dyDescent="0.3">
      <c r="C1272">
        <v>795</v>
      </c>
      <c r="D1272" s="141">
        <v>2.3655404349087856</v>
      </c>
      <c r="I1272">
        <v>795</v>
      </c>
      <c r="J1272" s="114">
        <v>0.27228834828077808</v>
      </c>
    </row>
    <row r="1273" spans="3:10" x14ac:dyDescent="0.3">
      <c r="C1273">
        <v>796</v>
      </c>
      <c r="D1273" s="141">
        <v>2.1594705937188028</v>
      </c>
      <c r="I1273">
        <v>796</v>
      </c>
      <c r="J1273" s="114">
        <v>7.2221360980575744E-2</v>
      </c>
    </row>
    <row r="1274" spans="3:10" x14ac:dyDescent="0.3">
      <c r="C1274">
        <v>797</v>
      </c>
      <c r="D1274" s="141">
        <v>2.8618875633226226</v>
      </c>
      <c r="I1274">
        <v>797</v>
      </c>
      <c r="J1274" s="114">
        <v>0.18046186127516473</v>
      </c>
    </row>
    <row r="1275" spans="3:10" x14ac:dyDescent="0.3">
      <c r="C1275">
        <v>798</v>
      </c>
      <c r="D1275" s="141">
        <v>3.1238063849260982</v>
      </c>
      <c r="I1275">
        <v>798</v>
      </c>
      <c r="J1275" s="114">
        <v>0.22515642744112907</v>
      </c>
    </row>
    <row r="1276" spans="3:10" x14ac:dyDescent="0.3">
      <c r="C1276">
        <v>799</v>
      </c>
      <c r="D1276" s="141">
        <v>2.0200300863113703</v>
      </c>
      <c r="I1276">
        <v>799</v>
      </c>
      <c r="J1276" s="114">
        <v>0.21019281207267926</v>
      </c>
    </row>
    <row r="1277" spans="3:10" x14ac:dyDescent="0.3">
      <c r="C1277">
        <v>800</v>
      </c>
      <c r="D1277" s="141">
        <v>2.3798613778481501</v>
      </c>
      <c r="I1277">
        <v>800</v>
      </c>
      <c r="J1277" s="114">
        <v>0.23917419815830465</v>
      </c>
    </row>
    <row r="1278" spans="3:10" x14ac:dyDescent="0.3">
      <c r="C1278">
        <v>801</v>
      </c>
      <c r="D1278" s="141">
        <v>2.3501875433150352</v>
      </c>
      <c r="I1278">
        <v>801</v>
      </c>
      <c r="J1278" s="114">
        <v>0.31067803747695821</v>
      </c>
    </row>
    <row r="1279" spans="3:10" x14ac:dyDescent="0.3">
      <c r="C1279">
        <v>802</v>
      </c>
      <c r="D1279" s="141">
        <v>1.9404618561658822</v>
      </c>
      <c r="I1279">
        <v>802</v>
      </c>
      <c r="J1279" s="114">
        <v>0.15417653056303715</v>
      </c>
    </row>
    <row r="1280" spans="3:10" x14ac:dyDescent="0.3">
      <c r="C1280">
        <v>803</v>
      </c>
      <c r="D1280" s="141">
        <v>2.716786496664529</v>
      </c>
      <c r="I1280">
        <v>803</v>
      </c>
      <c r="J1280" s="114">
        <v>0.28608392826254847</v>
      </c>
    </row>
    <row r="1281" spans="3:10" x14ac:dyDescent="0.3">
      <c r="C1281">
        <v>804</v>
      </c>
      <c r="D1281" s="141">
        <v>1.9603596441149087</v>
      </c>
      <c r="I1281">
        <v>804</v>
      </c>
      <c r="J1281" s="114">
        <v>0.23089065595943503</v>
      </c>
    </row>
    <row r="1282" spans="3:10" x14ac:dyDescent="0.3">
      <c r="C1282">
        <v>805</v>
      </c>
      <c r="D1282" s="141">
        <v>2.1168531231366159</v>
      </c>
      <c r="I1282">
        <v>805</v>
      </c>
      <c r="J1282" s="114">
        <v>0.24603120681271329</v>
      </c>
    </row>
    <row r="1283" spans="3:10" x14ac:dyDescent="0.3">
      <c r="C1283">
        <v>806</v>
      </c>
      <c r="D1283" s="141">
        <v>2.4472365440138804</v>
      </c>
      <c r="I1283">
        <v>806</v>
      </c>
      <c r="J1283" s="114">
        <v>0.26260482415828013</v>
      </c>
    </row>
    <row r="1284" spans="3:10" x14ac:dyDescent="0.3">
      <c r="C1284">
        <v>807</v>
      </c>
      <c r="D1284" s="141">
        <v>3.1656899489569872</v>
      </c>
      <c r="I1284">
        <v>807</v>
      </c>
      <c r="J1284" s="114">
        <v>0.18485578657770363</v>
      </c>
    </row>
    <row r="1285" spans="3:10" x14ac:dyDescent="0.3">
      <c r="C1285">
        <v>808</v>
      </c>
      <c r="D1285" s="141">
        <v>2.3747876100633944</v>
      </c>
      <c r="I1285">
        <v>808</v>
      </c>
      <c r="J1285" s="114">
        <v>0.38458347819723659</v>
      </c>
    </row>
    <row r="1286" spans="3:10" x14ac:dyDescent="0.3">
      <c r="C1286">
        <v>809</v>
      </c>
      <c r="D1286" s="141">
        <v>2.5314424666069613</v>
      </c>
      <c r="I1286">
        <v>809</v>
      </c>
      <c r="J1286" s="114">
        <v>0.35919156951411169</v>
      </c>
    </row>
    <row r="1287" spans="3:10" x14ac:dyDescent="0.3">
      <c r="C1287">
        <v>810</v>
      </c>
      <c r="D1287" s="141">
        <v>1.4967885056687904</v>
      </c>
      <c r="I1287">
        <v>810</v>
      </c>
      <c r="J1287" s="114">
        <v>0.23657014763507345</v>
      </c>
    </row>
    <row r="1288" spans="3:10" x14ac:dyDescent="0.3">
      <c r="C1288">
        <v>811</v>
      </c>
      <c r="D1288" s="141">
        <v>2.5002170621540616</v>
      </c>
      <c r="I1288">
        <v>811</v>
      </c>
      <c r="J1288" s="114">
        <v>7.4066525300284791E-2</v>
      </c>
    </row>
    <row r="1289" spans="3:10" x14ac:dyDescent="0.3">
      <c r="C1289">
        <v>812</v>
      </c>
      <c r="D1289" s="141">
        <v>2.968231853193573</v>
      </c>
      <c r="I1289">
        <v>812</v>
      </c>
      <c r="J1289" s="114">
        <v>0.15809851557717192</v>
      </c>
    </row>
    <row r="1290" spans="3:10" x14ac:dyDescent="0.3">
      <c r="C1290">
        <v>813</v>
      </c>
      <c r="D1290" s="141">
        <v>2.8059701340304639</v>
      </c>
      <c r="I1290">
        <v>813</v>
      </c>
      <c r="J1290" s="114">
        <v>0.24878963415236566</v>
      </c>
    </row>
    <row r="1291" spans="3:10" x14ac:dyDescent="0.3">
      <c r="C1291">
        <v>814</v>
      </c>
      <c r="D1291" s="141">
        <v>3.2302907686123823</v>
      </c>
      <c r="I1291">
        <v>814</v>
      </c>
      <c r="J1291" s="114">
        <v>0.31136021615331044</v>
      </c>
    </row>
    <row r="1292" spans="3:10" x14ac:dyDescent="0.3">
      <c r="C1292">
        <v>815</v>
      </c>
      <c r="D1292" s="141">
        <v>1.8242588973158032</v>
      </c>
      <c r="I1292">
        <v>815</v>
      </c>
      <c r="J1292" s="114">
        <v>0.29506869714911588</v>
      </c>
    </row>
    <row r="1293" spans="3:10" x14ac:dyDescent="0.3">
      <c r="C1293">
        <v>816</v>
      </c>
      <c r="D1293" s="141">
        <v>3.4952045556915792</v>
      </c>
      <c r="I1293">
        <v>816</v>
      </c>
      <c r="J1293" s="114">
        <v>0.35107550360629936</v>
      </c>
    </row>
    <row r="1294" spans="3:10" x14ac:dyDescent="0.3">
      <c r="C1294">
        <v>817</v>
      </c>
      <c r="D1294" s="141">
        <v>2.6718783390009166</v>
      </c>
      <c r="I1294">
        <v>817</v>
      </c>
      <c r="J1294" s="114">
        <v>6.0380541836525525E-2</v>
      </c>
    </row>
    <row r="1295" spans="3:10" x14ac:dyDescent="0.3">
      <c r="C1295">
        <v>818</v>
      </c>
      <c r="D1295" s="141">
        <v>2.1676823846828666</v>
      </c>
      <c r="I1295">
        <v>818</v>
      </c>
      <c r="J1295" s="114">
        <v>0.2687702789767914</v>
      </c>
    </row>
    <row r="1296" spans="3:10" x14ac:dyDescent="0.3">
      <c r="C1296">
        <v>819</v>
      </c>
      <c r="D1296" s="141">
        <v>3.3813289933871387</v>
      </c>
      <c r="I1296">
        <v>819</v>
      </c>
      <c r="J1296" s="114">
        <v>0.22704255827158293</v>
      </c>
    </row>
    <row r="1297" spans="3:10" x14ac:dyDescent="0.3">
      <c r="C1297">
        <v>820</v>
      </c>
      <c r="D1297" s="141">
        <v>2.0906657049539854</v>
      </c>
      <c r="I1297">
        <v>820</v>
      </c>
      <c r="J1297" s="114">
        <v>0.32746242778017365</v>
      </c>
    </row>
    <row r="1298" spans="3:10" x14ac:dyDescent="0.3">
      <c r="C1298">
        <v>821</v>
      </c>
      <c r="D1298" s="141">
        <v>2.5783005693092202</v>
      </c>
      <c r="I1298">
        <v>821</v>
      </c>
      <c r="J1298" s="114">
        <v>0.25546482189460717</v>
      </c>
    </row>
    <row r="1299" spans="3:10" x14ac:dyDescent="0.3">
      <c r="C1299">
        <v>822</v>
      </c>
      <c r="D1299" s="141">
        <v>2.6192917608582453</v>
      </c>
      <c r="I1299">
        <v>822</v>
      </c>
      <c r="J1299" s="114">
        <v>5.857756476991427E-2</v>
      </c>
    </row>
    <row r="1300" spans="3:10" x14ac:dyDescent="0.3">
      <c r="C1300">
        <v>823</v>
      </c>
      <c r="D1300" s="141">
        <v>2.2005380773610255</v>
      </c>
      <c r="I1300">
        <v>823</v>
      </c>
      <c r="J1300" s="114">
        <v>0.37196710698522817</v>
      </c>
    </row>
    <row r="1301" spans="3:10" x14ac:dyDescent="0.3">
      <c r="C1301">
        <v>824</v>
      </c>
      <c r="D1301" s="141">
        <v>2.3614769062032295</v>
      </c>
      <c r="I1301">
        <v>824</v>
      </c>
      <c r="J1301" s="114">
        <v>0.19826971755802525</v>
      </c>
    </row>
    <row r="1302" spans="3:10" x14ac:dyDescent="0.3">
      <c r="C1302">
        <v>825</v>
      </c>
      <c r="D1302" s="141">
        <v>2.1470665573384027</v>
      </c>
      <c r="I1302">
        <v>825</v>
      </c>
      <c r="J1302" s="114">
        <v>0.25877245910672242</v>
      </c>
    </row>
    <row r="1303" spans="3:10" x14ac:dyDescent="0.3">
      <c r="C1303">
        <v>826</v>
      </c>
      <c r="D1303" s="141">
        <v>2.1714377194011378</v>
      </c>
      <c r="I1303">
        <v>826</v>
      </c>
      <c r="J1303" s="114">
        <v>0.28680289657727687</v>
      </c>
    </row>
    <row r="1304" spans="3:10" x14ac:dyDescent="0.3">
      <c r="C1304">
        <v>827</v>
      </c>
      <c r="D1304" s="141">
        <v>2.5026566732895104</v>
      </c>
      <c r="I1304">
        <v>827</v>
      </c>
      <c r="J1304" s="114">
        <v>0.24188246595641472</v>
      </c>
    </row>
    <row r="1305" spans="3:10" x14ac:dyDescent="0.3">
      <c r="C1305">
        <v>828</v>
      </c>
      <c r="D1305" s="141">
        <v>3.4800041080558493</v>
      </c>
      <c r="I1305">
        <v>828</v>
      </c>
      <c r="J1305" s="114">
        <v>0.25679128142609753</v>
      </c>
    </row>
    <row r="1306" spans="3:10" x14ac:dyDescent="0.3">
      <c r="C1306">
        <v>829</v>
      </c>
      <c r="D1306" s="141">
        <v>1.6144790904060666</v>
      </c>
      <c r="I1306">
        <v>829</v>
      </c>
      <c r="J1306" s="114">
        <v>0.22934151106997991</v>
      </c>
    </row>
    <row r="1307" spans="3:10" x14ac:dyDescent="0.3">
      <c r="C1307">
        <v>830</v>
      </c>
      <c r="D1307" s="141">
        <v>2.1690795715285103</v>
      </c>
      <c r="I1307">
        <v>830</v>
      </c>
      <c r="J1307" s="114">
        <v>0.14670926143017105</v>
      </c>
    </row>
    <row r="1308" spans="3:10" x14ac:dyDescent="0.3">
      <c r="C1308">
        <v>831</v>
      </c>
      <c r="D1308" s="141">
        <v>2.4967352479654417</v>
      </c>
      <c r="I1308">
        <v>831</v>
      </c>
      <c r="J1308" s="114">
        <v>0.29881666517741112</v>
      </c>
    </row>
    <row r="1309" spans="3:10" x14ac:dyDescent="0.3">
      <c r="C1309">
        <v>832</v>
      </c>
      <c r="D1309" s="141">
        <v>2.399607627036783</v>
      </c>
      <c r="I1309">
        <v>832</v>
      </c>
      <c r="J1309" s="114">
        <v>0.25277562521570163</v>
      </c>
    </row>
    <row r="1310" spans="3:10" x14ac:dyDescent="0.3">
      <c r="C1310">
        <v>833</v>
      </c>
      <c r="D1310" s="141">
        <v>2.2344416323547085</v>
      </c>
      <c r="I1310">
        <v>833</v>
      </c>
      <c r="J1310" s="114">
        <v>0.39668719758682536</v>
      </c>
    </row>
    <row r="1311" spans="3:10" x14ac:dyDescent="0.3">
      <c r="C1311">
        <v>834</v>
      </c>
      <c r="D1311" s="141">
        <v>2.6747518877058503</v>
      </c>
      <c r="I1311">
        <v>834</v>
      </c>
      <c r="J1311" s="114">
        <v>0.29560109131063239</v>
      </c>
    </row>
    <row r="1312" spans="3:10" x14ac:dyDescent="0.3">
      <c r="C1312">
        <v>835</v>
      </c>
      <c r="D1312" s="141">
        <v>2.4409196712860739</v>
      </c>
      <c r="I1312">
        <v>835</v>
      </c>
      <c r="J1312" s="114">
        <v>0.14350160973432091</v>
      </c>
    </row>
    <row r="1313" spans="3:10" x14ac:dyDescent="0.3">
      <c r="C1313">
        <v>836</v>
      </c>
      <c r="D1313" s="141">
        <v>1.7290146489284308</v>
      </c>
      <c r="I1313">
        <v>836</v>
      </c>
      <c r="J1313" s="114">
        <v>0.37117261917026045</v>
      </c>
    </row>
    <row r="1314" spans="3:10" x14ac:dyDescent="0.3">
      <c r="C1314">
        <v>837</v>
      </c>
      <c r="D1314" s="141">
        <v>3.514982759903245</v>
      </c>
      <c r="I1314">
        <v>837</v>
      </c>
      <c r="J1314" s="114">
        <v>0.28502348459712046</v>
      </c>
    </row>
    <row r="1315" spans="3:10" x14ac:dyDescent="0.3">
      <c r="C1315">
        <v>838</v>
      </c>
      <c r="D1315" s="141">
        <v>1.5168394848238502</v>
      </c>
      <c r="I1315">
        <v>838</v>
      </c>
      <c r="J1315" s="114">
        <v>0.14812859536161671</v>
      </c>
    </row>
    <row r="1316" spans="3:10" x14ac:dyDescent="0.3">
      <c r="C1316">
        <v>839</v>
      </c>
      <c r="D1316" s="141">
        <v>2.126061392447701</v>
      </c>
      <c r="I1316">
        <v>839</v>
      </c>
      <c r="J1316" s="114">
        <v>0.34765624637552928</v>
      </c>
    </row>
    <row r="1317" spans="3:10" x14ac:dyDescent="0.3">
      <c r="C1317">
        <v>840</v>
      </c>
      <c r="D1317" s="141">
        <v>2.4486548933516255</v>
      </c>
      <c r="I1317">
        <v>840</v>
      </c>
      <c r="J1317" s="114">
        <v>0.22531396412072824</v>
      </c>
    </row>
    <row r="1318" spans="3:10" x14ac:dyDescent="0.3">
      <c r="C1318">
        <v>841</v>
      </c>
      <c r="D1318" s="141">
        <v>2.9292997309750834</v>
      </c>
      <c r="I1318">
        <v>841</v>
      </c>
      <c r="J1318" s="114">
        <v>0.25882527454860127</v>
      </c>
    </row>
    <row r="1319" spans="3:10" x14ac:dyDescent="0.3">
      <c r="C1319">
        <v>842</v>
      </c>
      <c r="D1319" s="141">
        <v>3.2165871264153063</v>
      </c>
      <c r="I1319">
        <v>842</v>
      </c>
      <c r="J1319" s="114">
        <v>0.21868228136764234</v>
      </c>
    </row>
    <row r="1320" spans="3:10" x14ac:dyDescent="0.3">
      <c r="C1320">
        <v>843</v>
      </c>
      <c r="D1320" s="141">
        <v>2.9747255650775046</v>
      </c>
      <c r="I1320">
        <v>843</v>
      </c>
      <c r="J1320" s="114">
        <v>0.20566430374129019</v>
      </c>
    </row>
    <row r="1321" spans="3:10" x14ac:dyDescent="0.3">
      <c r="C1321">
        <v>844</v>
      </c>
      <c r="D1321" s="141">
        <v>2.2598957768654646</v>
      </c>
      <c r="I1321">
        <v>844</v>
      </c>
      <c r="J1321" s="114">
        <v>0.34067023969183796</v>
      </c>
    </row>
    <row r="1322" spans="3:10" x14ac:dyDescent="0.3">
      <c r="C1322">
        <v>845</v>
      </c>
      <c r="D1322" s="141">
        <v>3.4880648696794729</v>
      </c>
      <c r="I1322">
        <v>845</v>
      </c>
      <c r="J1322" s="114">
        <v>0.29695847751473714</v>
      </c>
    </row>
    <row r="1323" spans="3:10" x14ac:dyDescent="0.3">
      <c r="C1323">
        <v>846</v>
      </c>
      <c r="D1323" s="141">
        <v>3.1319449406596598</v>
      </c>
      <c r="I1323">
        <v>846</v>
      </c>
      <c r="J1323" s="114">
        <v>9.6792163352250382E-2</v>
      </c>
    </row>
    <row r="1324" spans="3:10" x14ac:dyDescent="0.3">
      <c r="C1324">
        <v>847</v>
      </c>
      <c r="D1324" s="141">
        <v>2.7150895529886157</v>
      </c>
      <c r="I1324">
        <v>847</v>
      </c>
      <c r="J1324" s="114">
        <v>0.12778992684445889</v>
      </c>
    </row>
    <row r="1325" spans="3:10" x14ac:dyDescent="0.3">
      <c r="C1325">
        <v>848</v>
      </c>
      <c r="D1325" s="141">
        <v>3.0207210307605701</v>
      </c>
      <c r="I1325">
        <v>848</v>
      </c>
      <c r="J1325" s="114">
        <v>8.6976194016144204E-2</v>
      </c>
    </row>
    <row r="1326" spans="3:10" x14ac:dyDescent="0.3">
      <c r="C1326">
        <v>849</v>
      </c>
      <c r="D1326" s="141">
        <v>2.7240152681956507</v>
      </c>
      <c r="I1326">
        <v>849</v>
      </c>
      <c r="J1326" s="114">
        <v>0.29919256780712611</v>
      </c>
    </row>
    <row r="1327" spans="3:10" x14ac:dyDescent="0.3">
      <c r="C1327">
        <v>850</v>
      </c>
      <c r="D1327" s="141">
        <v>3.28809488547763</v>
      </c>
      <c r="I1327">
        <v>850</v>
      </c>
      <c r="J1327" s="114">
        <v>0.14510140852044517</v>
      </c>
    </row>
    <row r="1328" spans="3:10" x14ac:dyDescent="0.3">
      <c r="C1328">
        <v>851</v>
      </c>
      <c r="D1328" s="141">
        <v>2.2305665750677575</v>
      </c>
      <c r="I1328">
        <v>851</v>
      </c>
      <c r="J1328" s="114">
        <v>0.29725890618839701</v>
      </c>
    </row>
    <row r="1329" spans="3:10" x14ac:dyDescent="0.3">
      <c r="C1329">
        <v>852</v>
      </c>
      <c r="D1329" s="141">
        <v>2.1011021113804191</v>
      </c>
      <c r="I1329">
        <v>852</v>
      </c>
      <c r="J1329" s="114">
        <v>0.24337902603544714</v>
      </c>
    </row>
    <row r="1330" spans="3:10" x14ac:dyDescent="0.3">
      <c r="C1330">
        <v>853</v>
      </c>
      <c r="D1330" s="141">
        <v>3.3591481124225822</v>
      </c>
      <c r="I1330">
        <v>853</v>
      </c>
      <c r="J1330" s="114">
        <v>0.26231516969590896</v>
      </c>
    </row>
    <row r="1331" spans="3:10" x14ac:dyDescent="0.3">
      <c r="C1331">
        <v>854</v>
      </c>
      <c r="D1331" s="141">
        <v>3.3136317852723467</v>
      </c>
      <c r="I1331">
        <v>854</v>
      </c>
      <c r="J1331" s="114">
        <v>0.1158227594432617</v>
      </c>
    </row>
    <row r="1332" spans="3:10" x14ac:dyDescent="0.3">
      <c r="C1332">
        <v>855</v>
      </c>
      <c r="D1332" s="141">
        <v>2.7819051872802327</v>
      </c>
      <c r="I1332">
        <v>855</v>
      </c>
      <c r="J1332" s="114">
        <v>0.25095754825284633</v>
      </c>
    </row>
    <row r="1333" spans="3:10" x14ac:dyDescent="0.3">
      <c r="C1333">
        <v>856</v>
      </c>
      <c r="D1333" s="141">
        <v>2.6617384161982436</v>
      </c>
      <c r="I1333">
        <v>856</v>
      </c>
      <c r="J1333" s="114">
        <v>0.28120374921748192</v>
      </c>
    </row>
    <row r="1334" spans="3:10" x14ac:dyDescent="0.3">
      <c r="C1334">
        <v>857</v>
      </c>
      <c r="D1334" s="141">
        <v>2.463825561899601</v>
      </c>
      <c r="I1334">
        <v>857</v>
      </c>
      <c r="J1334" s="114">
        <v>0.32487689707595169</v>
      </c>
    </row>
    <row r="1335" spans="3:10" x14ac:dyDescent="0.3">
      <c r="C1335">
        <v>858</v>
      </c>
      <c r="D1335" s="141">
        <v>2.9259283501336335</v>
      </c>
      <c r="I1335">
        <v>858</v>
      </c>
      <c r="J1335" s="114">
        <v>0.25061007351696785</v>
      </c>
    </row>
    <row r="1336" spans="3:10" x14ac:dyDescent="0.3">
      <c r="C1336">
        <v>859</v>
      </c>
      <c r="D1336" s="141">
        <v>2.1188314209209809</v>
      </c>
      <c r="I1336">
        <v>859</v>
      </c>
      <c r="J1336" s="114">
        <v>0.17899318214136994</v>
      </c>
    </row>
    <row r="1337" spans="3:10" x14ac:dyDescent="0.3">
      <c r="C1337">
        <v>860</v>
      </c>
      <c r="D1337" s="141">
        <v>1.6691240809164867</v>
      </c>
      <c r="I1337">
        <v>860</v>
      </c>
      <c r="J1337" s="114">
        <v>0.28597221107066217</v>
      </c>
    </row>
    <row r="1338" spans="3:10" x14ac:dyDescent="0.3">
      <c r="C1338">
        <v>861</v>
      </c>
      <c r="D1338" s="141">
        <v>3.2682511174459359</v>
      </c>
      <c r="I1338">
        <v>861</v>
      </c>
      <c r="J1338" s="114">
        <v>0.23700326384588766</v>
      </c>
    </row>
    <row r="1339" spans="3:10" x14ac:dyDescent="0.3">
      <c r="C1339">
        <v>862</v>
      </c>
      <c r="D1339" s="141">
        <v>1.7567408935167896</v>
      </c>
      <c r="I1339">
        <v>862</v>
      </c>
      <c r="J1339" s="114">
        <v>0.25399586138625363</v>
      </c>
    </row>
    <row r="1340" spans="3:10" x14ac:dyDescent="0.3">
      <c r="C1340">
        <v>863</v>
      </c>
      <c r="D1340" s="141">
        <v>1.8386997958367211</v>
      </c>
      <c r="I1340">
        <v>863</v>
      </c>
      <c r="J1340" s="114">
        <v>0.25945755923579994</v>
      </c>
    </row>
    <row r="1341" spans="3:10" x14ac:dyDescent="0.3">
      <c r="C1341">
        <v>864</v>
      </c>
      <c r="D1341" s="141">
        <v>1.6115705713883486</v>
      </c>
      <c r="I1341">
        <v>864</v>
      </c>
      <c r="J1341" s="114">
        <v>0.32165480145634961</v>
      </c>
    </row>
    <row r="1342" spans="3:10" x14ac:dyDescent="0.3">
      <c r="C1342">
        <v>865</v>
      </c>
      <c r="D1342" s="141">
        <v>2.6615823971196031</v>
      </c>
      <c r="I1342">
        <v>865</v>
      </c>
      <c r="J1342" s="114">
        <v>0.18016858118120793</v>
      </c>
    </row>
    <row r="1343" spans="3:10" x14ac:dyDescent="0.3">
      <c r="C1343">
        <v>866</v>
      </c>
      <c r="D1343" s="141">
        <v>2.9611144411682728</v>
      </c>
      <c r="I1343">
        <v>866</v>
      </c>
      <c r="J1343" s="114">
        <v>0.36813416879853667</v>
      </c>
    </row>
    <row r="1344" spans="3:10" x14ac:dyDescent="0.3">
      <c r="C1344">
        <v>867</v>
      </c>
      <c r="D1344" s="141">
        <v>3.3553891190252769</v>
      </c>
      <c r="I1344">
        <v>867</v>
      </c>
      <c r="J1344" s="114">
        <v>0.31283505702920622</v>
      </c>
    </row>
    <row r="1345" spans="3:10" x14ac:dyDescent="0.3">
      <c r="C1345">
        <v>868</v>
      </c>
      <c r="D1345" s="141">
        <v>3.2966646477109749</v>
      </c>
      <c r="I1345">
        <v>868</v>
      </c>
      <c r="J1345" s="114">
        <v>0.28635224966673922</v>
      </c>
    </row>
    <row r="1346" spans="3:10" x14ac:dyDescent="0.3">
      <c r="C1346">
        <v>869</v>
      </c>
      <c r="D1346" s="141">
        <v>3.0182090435531785</v>
      </c>
      <c r="I1346">
        <v>869</v>
      </c>
      <c r="J1346" s="114">
        <v>0.28704327062287782</v>
      </c>
    </row>
    <row r="1347" spans="3:10" x14ac:dyDescent="0.3">
      <c r="C1347">
        <v>870</v>
      </c>
      <c r="D1347" s="141">
        <v>3.2888614303654045</v>
      </c>
      <c r="I1347">
        <v>870</v>
      </c>
      <c r="J1347" s="114">
        <v>0.24019104231712762</v>
      </c>
    </row>
    <row r="1348" spans="3:10" x14ac:dyDescent="0.3">
      <c r="C1348">
        <v>871</v>
      </c>
      <c r="D1348" s="141">
        <v>2.4047979470272138</v>
      </c>
      <c r="I1348">
        <v>871</v>
      </c>
      <c r="J1348" s="114">
        <v>0.30109666940265711</v>
      </c>
    </row>
    <row r="1349" spans="3:10" x14ac:dyDescent="0.3">
      <c r="C1349">
        <v>872</v>
      </c>
      <c r="D1349" s="141">
        <v>2.4270282734587028</v>
      </c>
      <c r="I1349">
        <v>872</v>
      </c>
      <c r="J1349" s="114">
        <v>0.26981318939565835</v>
      </c>
    </row>
    <row r="1350" spans="3:10" x14ac:dyDescent="0.3">
      <c r="C1350">
        <v>873</v>
      </c>
      <c r="D1350" s="141">
        <v>2.6480414074971934</v>
      </c>
      <c r="I1350">
        <v>873</v>
      </c>
      <c r="J1350" s="114">
        <v>0.33100656602465994</v>
      </c>
    </row>
    <row r="1351" spans="3:10" x14ac:dyDescent="0.3">
      <c r="C1351">
        <v>874</v>
      </c>
      <c r="D1351" s="141">
        <v>2.5210152535799311</v>
      </c>
      <c r="I1351">
        <v>874</v>
      </c>
      <c r="J1351" s="114">
        <v>0.21275588818890911</v>
      </c>
    </row>
    <row r="1352" spans="3:10" x14ac:dyDescent="0.3">
      <c r="C1352">
        <v>875</v>
      </c>
      <c r="D1352" s="141">
        <v>2.9198538070553677</v>
      </c>
      <c r="I1352">
        <v>875</v>
      </c>
      <c r="J1352" s="114">
        <v>0.22527476193498064</v>
      </c>
    </row>
    <row r="1353" spans="3:10" x14ac:dyDescent="0.3">
      <c r="C1353">
        <v>876</v>
      </c>
      <c r="D1353" s="141">
        <v>2.115582416789898</v>
      </c>
      <c r="I1353">
        <v>876</v>
      </c>
      <c r="J1353" s="114">
        <v>0.23323816327461522</v>
      </c>
    </row>
    <row r="1354" spans="3:10" x14ac:dyDescent="0.3">
      <c r="C1354">
        <v>877</v>
      </c>
      <c r="D1354" s="141">
        <v>1.9280601230904875</v>
      </c>
      <c r="I1354">
        <v>877</v>
      </c>
      <c r="J1354" s="114">
        <v>0.31467229335507874</v>
      </c>
    </row>
    <row r="1355" spans="3:10" x14ac:dyDescent="0.3">
      <c r="C1355">
        <v>878</v>
      </c>
      <c r="D1355" s="141">
        <v>3.1156956092804871</v>
      </c>
      <c r="I1355">
        <v>878</v>
      </c>
      <c r="J1355" s="114">
        <v>0.33507065022434568</v>
      </c>
    </row>
    <row r="1356" spans="3:10" x14ac:dyDescent="0.3">
      <c r="C1356">
        <v>879</v>
      </c>
      <c r="D1356" s="141">
        <v>2.1117115013717398</v>
      </c>
      <c r="I1356">
        <v>879</v>
      </c>
      <c r="J1356" s="114">
        <v>0.28239388520237774</v>
      </c>
    </row>
    <row r="1357" spans="3:10" x14ac:dyDescent="0.3">
      <c r="C1357">
        <v>880</v>
      </c>
      <c r="D1357" s="141">
        <v>2.5009432737516528</v>
      </c>
      <c r="I1357">
        <v>880</v>
      </c>
      <c r="J1357" s="114">
        <v>0.16102243758466339</v>
      </c>
    </row>
    <row r="1358" spans="3:10" x14ac:dyDescent="0.3">
      <c r="C1358">
        <v>881</v>
      </c>
      <c r="D1358" s="141">
        <v>2.191763844495624</v>
      </c>
      <c r="I1358">
        <v>881</v>
      </c>
      <c r="J1358" s="114">
        <v>0.35638337266570641</v>
      </c>
    </row>
    <row r="1359" spans="3:10" x14ac:dyDescent="0.3">
      <c r="C1359">
        <v>882</v>
      </c>
      <c r="D1359" s="141">
        <v>2.5817500320224194</v>
      </c>
      <c r="I1359">
        <v>882</v>
      </c>
      <c r="J1359" s="114">
        <v>0.26001480177940173</v>
      </c>
    </row>
    <row r="1360" spans="3:10" x14ac:dyDescent="0.3">
      <c r="C1360">
        <v>883</v>
      </c>
      <c r="D1360" s="141">
        <v>1.4592333138123255</v>
      </c>
      <c r="I1360">
        <v>883</v>
      </c>
      <c r="J1360" s="114">
        <v>0.21513144665740436</v>
      </c>
    </row>
    <row r="1361" spans="3:10" x14ac:dyDescent="0.3">
      <c r="C1361">
        <v>884</v>
      </c>
      <c r="D1361" s="141">
        <v>2.613183013078014</v>
      </c>
      <c r="I1361">
        <v>884</v>
      </c>
      <c r="J1361" s="114">
        <v>0.25151598832202571</v>
      </c>
    </row>
    <row r="1362" spans="3:10" x14ac:dyDescent="0.3">
      <c r="C1362">
        <v>885</v>
      </c>
      <c r="D1362" s="141">
        <v>2.3352273027448116</v>
      </c>
      <c r="I1362">
        <v>885</v>
      </c>
      <c r="J1362" s="114">
        <v>0.10678219535067357</v>
      </c>
    </row>
    <row r="1363" spans="3:10" x14ac:dyDescent="0.3">
      <c r="C1363">
        <v>886</v>
      </c>
      <c r="D1363" s="141">
        <v>2.4737964908227461</v>
      </c>
      <c r="I1363">
        <v>886</v>
      </c>
      <c r="J1363" s="114">
        <v>0.3584686207155614</v>
      </c>
    </row>
    <row r="1364" spans="3:10" x14ac:dyDescent="0.3">
      <c r="C1364">
        <v>887</v>
      </c>
      <c r="D1364" s="141">
        <v>2.2997255734741691</v>
      </c>
      <c r="I1364">
        <v>887</v>
      </c>
      <c r="J1364" s="114">
        <v>0.2242835593545518</v>
      </c>
    </row>
    <row r="1365" spans="3:10" x14ac:dyDescent="0.3">
      <c r="C1365">
        <v>888</v>
      </c>
      <c r="D1365" s="141">
        <v>2.8280551155069098</v>
      </c>
      <c r="I1365">
        <v>888</v>
      </c>
      <c r="J1365" s="114">
        <v>0.26339174194491521</v>
      </c>
    </row>
    <row r="1366" spans="3:10" x14ac:dyDescent="0.3">
      <c r="C1366">
        <v>889</v>
      </c>
      <c r="D1366" s="141">
        <v>2.6194962975715481</v>
      </c>
      <c r="I1366">
        <v>889</v>
      </c>
      <c r="J1366" s="114">
        <v>0.36680724279112487</v>
      </c>
    </row>
    <row r="1367" spans="3:10" x14ac:dyDescent="0.3">
      <c r="C1367">
        <v>890</v>
      </c>
      <c r="D1367" s="141">
        <v>2.5657705622371667</v>
      </c>
      <c r="I1367">
        <v>890</v>
      </c>
      <c r="J1367" s="114">
        <v>0.22551297149898897</v>
      </c>
    </row>
    <row r="1368" spans="3:10" x14ac:dyDescent="0.3">
      <c r="C1368">
        <v>891</v>
      </c>
      <c r="D1368" s="141">
        <v>3.2288216679578596</v>
      </c>
      <c r="I1368">
        <v>891</v>
      </c>
      <c r="J1368" s="114">
        <v>0.23973691642411854</v>
      </c>
    </row>
    <row r="1369" spans="3:10" x14ac:dyDescent="0.3">
      <c r="C1369">
        <v>892</v>
      </c>
      <c r="D1369" s="141">
        <v>2.9718003693199093</v>
      </c>
      <c r="I1369">
        <v>892</v>
      </c>
      <c r="J1369" s="114">
        <v>0.22138670111800685</v>
      </c>
    </row>
    <row r="1370" spans="3:10" x14ac:dyDescent="0.3">
      <c r="C1370">
        <v>893</v>
      </c>
      <c r="D1370" s="141">
        <v>2.6719505214238168</v>
      </c>
      <c r="I1370">
        <v>893</v>
      </c>
      <c r="J1370" s="114">
        <v>0.28582773607567669</v>
      </c>
    </row>
    <row r="1371" spans="3:10" x14ac:dyDescent="0.3">
      <c r="C1371">
        <v>894</v>
      </c>
      <c r="D1371" s="141">
        <v>2.4419719187933202</v>
      </c>
      <c r="I1371">
        <v>894</v>
      </c>
      <c r="J1371" s="114">
        <v>0.23940647377073998</v>
      </c>
    </row>
    <row r="1372" spans="3:10" x14ac:dyDescent="0.3">
      <c r="C1372">
        <v>895</v>
      </c>
      <c r="D1372" s="141">
        <v>2.1995091557695248</v>
      </c>
      <c r="I1372">
        <v>895</v>
      </c>
      <c r="J1372" s="114">
        <v>0.20364459989619088</v>
      </c>
    </row>
    <row r="1373" spans="3:10" x14ac:dyDescent="0.3">
      <c r="C1373">
        <v>896</v>
      </c>
      <c r="D1373" s="141">
        <v>3.063197395897705</v>
      </c>
      <c r="I1373">
        <v>896</v>
      </c>
      <c r="J1373" s="114">
        <v>0.26515601652682208</v>
      </c>
    </row>
    <row r="1374" spans="3:10" x14ac:dyDescent="0.3">
      <c r="C1374">
        <v>897</v>
      </c>
      <c r="D1374" s="141">
        <v>2.6060434154356882</v>
      </c>
      <c r="I1374">
        <v>897</v>
      </c>
      <c r="J1374" s="114">
        <v>0.23398456124697753</v>
      </c>
    </row>
    <row r="1375" spans="3:10" x14ac:dyDescent="0.3">
      <c r="C1375">
        <v>898</v>
      </c>
      <c r="D1375" s="141">
        <v>3.5735429296018983</v>
      </c>
      <c r="I1375">
        <v>898</v>
      </c>
      <c r="J1375" s="114">
        <v>0.28707428772297106</v>
      </c>
    </row>
    <row r="1376" spans="3:10" x14ac:dyDescent="0.3">
      <c r="C1376">
        <v>899</v>
      </c>
      <c r="D1376" s="141">
        <v>2.6769270949681583</v>
      </c>
      <c r="I1376">
        <v>899</v>
      </c>
      <c r="J1376" s="114">
        <v>0.20114057913536998</v>
      </c>
    </row>
    <row r="1377" spans="3:10" x14ac:dyDescent="0.3">
      <c r="C1377">
        <v>900</v>
      </c>
      <c r="D1377" s="141">
        <v>2.0596073104552475</v>
      </c>
      <c r="I1377">
        <v>900</v>
      </c>
      <c r="J1377" s="114">
        <v>0.31354139982699603</v>
      </c>
    </row>
    <row r="1378" spans="3:10" x14ac:dyDescent="0.3">
      <c r="C1378">
        <v>901</v>
      </c>
      <c r="D1378" s="141">
        <v>3.088712617142503</v>
      </c>
      <c r="I1378">
        <v>901</v>
      </c>
      <c r="J1378" s="114">
        <v>0.15817575088193303</v>
      </c>
    </row>
    <row r="1379" spans="3:10" x14ac:dyDescent="0.3">
      <c r="C1379">
        <v>902</v>
      </c>
      <c r="D1379" s="141">
        <v>2.8260604979003698</v>
      </c>
      <c r="I1379">
        <v>902</v>
      </c>
      <c r="J1379" s="114">
        <v>0.10784050439647785</v>
      </c>
    </row>
    <row r="1380" spans="3:10" x14ac:dyDescent="0.3">
      <c r="C1380">
        <v>903</v>
      </c>
      <c r="D1380" s="141">
        <v>2.3229613666623572</v>
      </c>
      <c r="I1380">
        <v>903</v>
      </c>
      <c r="J1380" s="114">
        <v>0.2391609028551851</v>
      </c>
    </row>
    <row r="1381" spans="3:10" x14ac:dyDescent="0.3">
      <c r="C1381">
        <v>904</v>
      </c>
      <c r="D1381" s="141">
        <v>2.8202922678174467</v>
      </c>
      <c r="I1381">
        <v>904</v>
      </c>
      <c r="J1381" s="114">
        <v>0.22051254221619465</v>
      </c>
    </row>
    <row r="1382" spans="3:10" x14ac:dyDescent="0.3">
      <c r="C1382">
        <v>905</v>
      </c>
      <c r="D1382" s="141">
        <v>1.9767366245755356</v>
      </c>
      <c r="I1382">
        <v>905</v>
      </c>
      <c r="J1382" s="114">
        <v>0.31291173713172782</v>
      </c>
    </row>
    <row r="1383" spans="3:10" x14ac:dyDescent="0.3">
      <c r="C1383">
        <v>906</v>
      </c>
      <c r="D1383" s="141">
        <v>2.5229124910425904</v>
      </c>
      <c r="I1383">
        <v>906</v>
      </c>
      <c r="J1383" s="114">
        <v>0.34638023439033438</v>
      </c>
    </row>
    <row r="1384" spans="3:10" x14ac:dyDescent="0.3">
      <c r="C1384">
        <v>907</v>
      </c>
      <c r="D1384" s="141">
        <v>1.5739962186593313</v>
      </c>
      <c r="I1384">
        <v>907</v>
      </c>
      <c r="J1384" s="114">
        <v>0.30739712066998148</v>
      </c>
    </row>
    <row r="1385" spans="3:10" x14ac:dyDescent="0.3">
      <c r="C1385">
        <v>908</v>
      </c>
      <c r="D1385" s="141">
        <v>1.6141340703463043</v>
      </c>
      <c r="I1385">
        <v>908</v>
      </c>
      <c r="J1385" s="114">
        <v>0.26834398136542759</v>
      </c>
    </row>
    <row r="1386" spans="3:10" x14ac:dyDescent="0.3">
      <c r="C1386">
        <v>909</v>
      </c>
      <c r="D1386" s="141">
        <v>1.830875989687317</v>
      </c>
      <c r="I1386">
        <v>909</v>
      </c>
      <c r="J1386" s="114">
        <v>0.28705965404592471</v>
      </c>
    </row>
    <row r="1387" spans="3:10" x14ac:dyDescent="0.3">
      <c r="C1387">
        <v>910</v>
      </c>
      <c r="D1387" s="141">
        <v>2.8219078008058558</v>
      </c>
      <c r="I1387">
        <v>910</v>
      </c>
      <c r="J1387" s="114">
        <v>0.39332819269412966</v>
      </c>
    </row>
    <row r="1388" spans="3:10" x14ac:dyDescent="0.3">
      <c r="C1388">
        <v>911</v>
      </c>
      <c r="D1388" s="141">
        <v>2.7745657216248327</v>
      </c>
      <c r="I1388">
        <v>911</v>
      </c>
      <c r="J1388" s="114">
        <v>8.3686390145140122E-2</v>
      </c>
    </row>
    <row r="1389" spans="3:10" x14ac:dyDescent="0.3">
      <c r="C1389">
        <v>912</v>
      </c>
      <c r="D1389" s="141">
        <v>2.614516949702641</v>
      </c>
      <c r="I1389">
        <v>912</v>
      </c>
      <c r="J1389" s="114">
        <v>0.16160385243924824</v>
      </c>
    </row>
    <row r="1390" spans="3:10" x14ac:dyDescent="0.3">
      <c r="C1390">
        <v>913</v>
      </c>
      <c r="D1390" s="141">
        <v>2.8347704048438049</v>
      </c>
      <c r="I1390">
        <v>913</v>
      </c>
      <c r="J1390" s="114">
        <v>0.26878188746165854</v>
      </c>
    </row>
    <row r="1391" spans="3:10" x14ac:dyDescent="0.3">
      <c r="C1391">
        <v>914</v>
      </c>
      <c r="D1391" s="141">
        <v>2.353883150146598</v>
      </c>
      <c r="I1391">
        <v>914</v>
      </c>
      <c r="J1391" s="114">
        <v>0.25085130253381815</v>
      </c>
    </row>
    <row r="1392" spans="3:10" x14ac:dyDescent="0.3">
      <c r="C1392">
        <v>915</v>
      </c>
      <c r="D1392" s="141">
        <v>3.3512439413237471</v>
      </c>
      <c r="I1392">
        <v>915</v>
      </c>
      <c r="J1392" s="114">
        <v>0.24924374373408487</v>
      </c>
    </row>
    <row r="1393" spans="3:10" x14ac:dyDescent="0.3">
      <c r="C1393">
        <v>916</v>
      </c>
      <c r="D1393" s="141">
        <v>2.5035766221353368</v>
      </c>
      <c r="I1393">
        <v>916</v>
      </c>
      <c r="J1393" s="114">
        <v>0.31461961185966048</v>
      </c>
    </row>
    <row r="1394" spans="3:10" x14ac:dyDescent="0.3">
      <c r="C1394">
        <v>917</v>
      </c>
      <c r="D1394" s="141">
        <v>2.7440970163709051</v>
      </c>
      <c r="I1394">
        <v>917</v>
      </c>
      <c r="J1394" s="114">
        <v>0.21874201220785694</v>
      </c>
    </row>
    <row r="1395" spans="3:10" x14ac:dyDescent="0.3">
      <c r="C1395">
        <v>918</v>
      </c>
      <c r="D1395" s="141">
        <v>1.78859483097131</v>
      </c>
      <c r="I1395">
        <v>918</v>
      </c>
      <c r="J1395" s="114">
        <v>0.11549524731449434</v>
      </c>
    </row>
    <row r="1396" spans="3:10" x14ac:dyDescent="0.3">
      <c r="C1396">
        <v>919</v>
      </c>
      <c r="D1396" s="141">
        <v>2.3598922184032771</v>
      </c>
      <c r="I1396">
        <v>919</v>
      </c>
      <c r="J1396" s="114">
        <v>0.1199474448904756</v>
      </c>
    </row>
    <row r="1397" spans="3:10" x14ac:dyDescent="0.3">
      <c r="C1397">
        <v>920</v>
      </c>
      <c r="D1397" s="141">
        <v>2.3798005490587602</v>
      </c>
      <c r="I1397">
        <v>920</v>
      </c>
      <c r="J1397" s="114">
        <v>0.26666961517680443</v>
      </c>
    </row>
    <row r="1398" spans="3:10" x14ac:dyDescent="0.3">
      <c r="C1398">
        <v>921</v>
      </c>
      <c r="D1398" s="141">
        <v>2.2703513249960574</v>
      </c>
      <c r="I1398">
        <v>921</v>
      </c>
      <c r="J1398" s="114">
        <v>0.15176792350989499</v>
      </c>
    </row>
    <row r="1399" spans="3:10" x14ac:dyDescent="0.3">
      <c r="C1399">
        <v>922</v>
      </c>
      <c r="D1399" s="141">
        <v>3.1040092309013358</v>
      </c>
      <c r="I1399">
        <v>922</v>
      </c>
      <c r="J1399" s="114">
        <v>0.12918354849072244</v>
      </c>
    </row>
    <row r="1400" spans="3:10" x14ac:dyDescent="0.3">
      <c r="C1400">
        <v>923</v>
      </c>
      <c r="D1400" s="141">
        <v>3.2311132477686662</v>
      </c>
      <c r="I1400">
        <v>923</v>
      </c>
      <c r="J1400" s="114">
        <v>0.3688203548669815</v>
      </c>
    </row>
    <row r="1401" spans="3:10" x14ac:dyDescent="0.3">
      <c r="C1401">
        <v>924</v>
      </c>
      <c r="D1401" s="141">
        <v>2.542465047889614</v>
      </c>
      <c r="I1401">
        <v>924</v>
      </c>
      <c r="J1401" s="114">
        <v>0.3303445170811603</v>
      </c>
    </row>
    <row r="1402" spans="3:10" x14ac:dyDescent="0.3">
      <c r="C1402">
        <v>925</v>
      </c>
      <c r="D1402" s="141">
        <v>1.8021564246164263</v>
      </c>
      <c r="I1402">
        <v>925</v>
      </c>
      <c r="J1402" s="114">
        <v>0.15996685616209705</v>
      </c>
    </row>
    <row r="1403" spans="3:10" x14ac:dyDescent="0.3">
      <c r="C1403">
        <v>926</v>
      </c>
      <c r="D1403" s="141">
        <v>2.9321676403818673</v>
      </c>
      <c r="I1403">
        <v>926</v>
      </c>
      <c r="J1403" s="114">
        <v>0.19428374805807125</v>
      </c>
    </row>
    <row r="1404" spans="3:10" x14ac:dyDescent="0.3">
      <c r="C1404">
        <v>927</v>
      </c>
      <c r="D1404" s="141">
        <v>3.0308889969197055</v>
      </c>
      <c r="I1404">
        <v>927</v>
      </c>
      <c r="J1404" s="114">
        <v>0.21085159444203239</v>
      </c>
    </row>
    <row r="1405" spans="3:10" x14ac:dyDescent="0.3">
      <c r="C1405">
        <v>928</v>
      </c>
      <c r="D1405" s="141">
        <v>2.6034409426274108</v>
      </c>
      <c r="I1405">
        <v>928</v>
      </c>
      <c r="J1405" s="114">
        <v>0.29852156237310168</v>
      </c>
    </row>
    <row r="1406" spans="3:10" x14ac:dyDescent="0.3">
      <c r="C1406">
        <v>929</v>
      </c>
      <c r="D1406" s="141">
        <v>2.678983665848635</v>
      </c>
      <c r="I1406">
        <v>929</v>
      </c>
      <c r="J1406" s="114">
        <v>0.27915947847950329</v>
      </c>
    </row>
    <row r="1407" spans="3:10" x14ac:dyDescent="0.3">
      <c r="C1407">
        <v>930</v>
      </c>
      <c r="D1407" s="141">
        <v>3.558492873927519</v>
      </c>
      <c r="I1407">
        <v>930</v>
      </c>
      <c r="J1407" s="114">
        <v>0.2887479264130195</v>
      </c>
    </row>
    <row r="1408" spans="3:10" x14ac:dyDescent="0.3">
      <c r="C1408">
        <v>931</v>
      </c>
      <c r="D1408" s="141">
        <v>2.4948464363063625</v>
      </c>
      <c r="I1408">
        <v>931</v>
      </c>
      <c r="J1408" s="114">
        <v>0.34113929402206056</v>
      </c>
    </row>
    <row r="1409" spans="3:10" x14ac:dyDescent="0.3">
      <c r="C1409">
        <v>932</v>
      </c>
      <c r="D1409" s="141">
        <v>2.8505422592744463</v>
      </c>
      <c r="I1409">
        <v>932</v>
      </c>
      <c r="J1409" s="114">
        <v>0.22916161255157097</v>
      </c>
    </row>
    <row r="1410" spans="3:10" x14ac:dyDescent="0.3">
      <c r="C1410">
        <v>933</v>
      </c>
      <c r="D1410" s="141">
        <v>2.8332183722852351</v>
      </c>
      <c r="I1410">
        <v>933</v>
      </c>
      <c r="J1410" s="114">
        <v>0.3144882915895717</v>
      </c>
    </row>
    <row r="1411" spans="3:10" x14ac:dyDescent="0.3">
      <c r="C1411">
        <v>934</v>
      </c>
      <c r="D1411" s="141">
        <v>2.5362852206820454</v>
      </c>
      <c r="I1411">
        <v>934</v>
      </c>
      <c r="J1411" s="114">
        <v>0.10018817416423342</v>
      </c>
    </row>
    <row r="1412" spans="3:10" x14ac:dyDescent="0.3">
      <c r="C1412">
        <v>935</v>
      </c>
      <c r="D1412" s="141">
        <v>3.0294932159920718</v>
      </c>
      <c r="I1412">
        <v>935</v>
      </c>
      <c r="J1412" s="114">
        <v>0.16032154140330768</v>
      </c>
    </row>
    <row r="1413" spans="3:10" x14ac:dyDescent="0.3">
      <c r="C1413">
        <v>936</v>
      </c>
      <c r="D1413" s="141">
        <v>2.5890169092644704</v>
      </c>
      <c r="I1413">
        <v>936</v>
      </c>
      <c r="J1413" s="114">
        <v>0.18070564034205816</v>
      </c>
    </row>
    <row r="1414" spans="3:10" x14ac:dyDescent="0.3">
      <c r="C1414">
        <v>937</v>
      </c>
      <c r="D1414" s="141">
        <v>2.1957108186769552</v>
      </c>
      <c r="I1414">
        <v>937</v>
      </c>
      <c r="J1414" s="114">
        <v>0.25286979313042357</v>
      </c>
    </row>
    <row r="1415" spans="3:10" x14ac:dyDescent="0.3">
      <c r="C1415">
        <v>938</v>
      </c>
      <c r="D1415" s="141">
        <v>2.1744135262224877</v>
      </c>
      <c r="I1415">
        <v>938</v>
      </c>
      <c r="J1415" s="114">
        <v>0.1133484080280136</v>
      </c>
    </row>
    <row r="1416" spans="3:10" x14ac:dyDescent="0.3">
      <c r="C1416">
        <v>939</v>
      </c>
      <c r="D1416" s="141">
        <v>2.5223557675157142</v>
      </c>
      <c r="I1416">
        <v>939</v>
      </c>
      <c r="J1416" s="114">
        <v>0.27664408323450962</v>
      </c>
    </row>
    <row r="1417" spans="3:10" x14ac:dyDescent="0.3">
      <c r="C1417">
        <v>940</v>
      </c>
      <c r="D1417" s="141">
        <v>2.4359102100391428</v>
      </c>
      <c r="I1417">
        <v>940</v>
      </c>
      <c r="J1417" s="114">
        <v>0.28887799328862696</v>
      </c>
    </row>
    <row r="1418" spans="3:10" x14ac:dyDescent="0.3">
      <c r="C1418">
        <v>941</v>
      </c>
      <c r="D1418" s="141">
        <v>3.5967236262914235</v>
      </c>
      <c r="I1418">
        <v>941</v>
      </c>
      <c r="J1418" s="114">
        <v>0.36754643141248189</v>
      </c>
    </row>
    <row r="1419" spans="3:10" x14ac:dyDescent="0.3">
      <c r="C1419">
        <v>942</v>
      </c>
      <c r="D1419" s="141">
        <v>1.7345052447989766</v>
      </c>
      <c r="I1419">
        <v>942</v>
      </c>
      <c r="J1419" s="114">
        <v>0.19553802943998067</v>
      </c>
    </row>
    <row r="1420" spans="3:10" x14ac:dyDescent="0.3">
      <c r="C1420">
        <v>943</v>
      </c>
      <c r="D1420" s="141">
        <v>3.175781912849938</v>
      </c>
      <c r="I1420">
        <v>943</v>
      </c>
      <c r="J1420" s="114">
        <v>0.14821446927865733</v>
      </c>
    </row>
    <row r="1421" spans="3:10" x14ac:dyDescent="0.3">
      <c r="C1421">
        <v>944</v>
      </c>
      <c r="D1421" s="141">
        <v>2.8499668260334543</v>
      </c>
      <c r="I1421">
        <v>944</v>
      </c>
      <c r="J1421" s="114">
        <v>0.20697011284594735</v>
      </c>
    </row>
    <row r="1422" spans="3:10" x14ac:dyDescent="0.3">
      <c r="C1422">
        <v>945</v>
      </c>
      <c r="D1422" s="141">
        <v>2.3507850149185936</v>
      </c>
      <c r="I1422">
        <v>945</v>
      </c>
      <c r="J1422" s="114">
        <v>0.22285688733806275</v>
      </c>
    </row>
    <row r="1423" spans="3:10" x14ac:dyDescent="0.3">
      <c r="C1423">
        <v>946</v>
      </c>
      <c r="D1423" s="141">
        <v>2.6365315804895517</v>
      </c>
      <c r="I1423">
        <v>946</v>
      </c>
      <c r="J1423" s="114">
        <v>9.4565972243201291E-2</v>
      </c>
    </row>
    <row r="1424" spans="3:10" x14ac:dyDescent="0.3">
      <c r="C1424">
        <v>947</v>
      </c>
      <c r="D1424" s="141">
        <v>3.3073942160203691</v>
      </c>
      <c r="I1424">
        <v>947</v>
      </c>
      <c r="J1424" s="114">
        <v>0.1629594208609213</v>
      </c>
    </row>
    <row r="1425" spans="3:10" x14ac:dyDescent="0.3">
      <c r="C1425">
        <v>948</v>
      </c>
      <c r="D1425" s="141">
        <v>2.2641544933420539</v>
      </c>
      <c r="I1425">
        <v>948</v>
      </c>
      <c r="J1425" s="114">
        <v>0.23378626272375791</v>
      </c>
    </row>
    <row r="1426" spans="3:10" x14ac:dyDescent="0.3">
      <c r="C1426">
        <v>949</v>
      </c>
      <c r="D1426" s="141">
        <v>2.8248422875721562</v>
      </c>
      <c r="I1426">
        <v>949</v>
      </c>
      <c r="J1426" s="114">
        <v>0.21146734847139914</v>
      </c>
    </row>
    <row r="1427" spans="3:10" x14ac:dyDescent="0.3">
      <c r="C1427">
        <v>950</v>
      </c>
      <c r="D1427" s="141">
        <v>2.8363442792939355</v>
      </c>
      <c r="I1427">
        <v>950</v>
      </c>
      <c r="J1427" s="114">
        <v>0.29725274464964735</v>
      </c>
    </row>
    <row r="1428" spans="3:10" x14ac:dyDescent="0.3">
      <c r="C1428">
        <v>951</v>
      </c>
      <c r="D1428" s="141">
        <v>2.9740688765187007</v>
      </c>
      <c r="I1428">
        <v>951</v>
      </c>
      <c r="J1428" s="114">
        <v>0.27125128355649708</v>
      </c>
    </row>
    <row r="1429" spans="3:10" x14ac:dyDescent="0.3">
      <c r="C1429">
        <v>952</v>
      </c>
      <c r="D1429" s="141">
        <v>3.3471067835284982</v>
      </c>
      <c r="I1429">
        <v>952</v>
      </c>
      <c r="J1429" s="114">
        <v>0.26352326505247525</v>
      </c>
    </row>
    <row r="1430" spans="3:10" x14ac:dyDescent="0.3">
      <c r="C1430">
        <v>953</v>
      </c>
      <c r="D1430" s="141">
        <v>2.5712143897404425</v>
      </c>
      <c r="I1430">
        <v>953</v>
      </c>
      <c r="J1430" s="114">
        <v>0.22747377999551821</v>
      </c>
    </row>
    <row r="1431" spans="3:10" x14ac:dyDescent="0.3">
      <c r="C1431">
        <v>954</v>
      </c>
      <c r="D1431" s="141">
        <v>3.0508158043402567</v>
      </c>
      <c r="I1431">
        <v>954</v>
      </c>
      <c r="J1431" s="114">
        <v>0.20131301009134939</v>
      </c>
    </row>
    <row r="1432" spans="3:10" x14ac:dyDescent="0.3">
      <c r="C1432">
        <v>955</v>
      </c>
      <c r="D1432" s="141">
        <v>2.640064729222861</v>
      </c>
      <c r="I1432">
        <v>955</v>
      </c>
      <c r="J1432" s="114">
        <v>7.4052480892272676E-2</v>
      </c>
    </row>
    <row r="1433" spans="3:10" x14ac:dyDescent="0.3">
      <c r="C1433">
        <v>956</v>
      </c>
      <c r="D1433" s="141">
        <v>1.626850245833964</v>
      </c>
      <c r="I1433">
        <v>956</v>
      </c>
      <c r="J1433" s="114">
        <v>0.18020692224297874</v>
      </c>
    </row>
    <row r="1434" spans="3:10" x14ac:dyDescent="0.3">
      <c r="C1434">
        <v>957</v>
      </c>
      <c r="D1434" s="141">
        <v>2.1724456996673043</v>
      </c>
      <c r="I1434">
        <v>957</v>
      </c>
      <c r="J1434" s="114">
        <v>0.32113167714393964</v>
      </c>
    </row>
    <row r="1435" spans="3:10" x14ac:dyDescent="0.3">
      <c r="C1435">
        <v>958</v>
      </c>
      <c r="D1435" s="141">
        <v>2.6957048036597588</v>
      </c>
      <c r="I1435">
        <v>958</v>
      </c>
      <c r="J1435" s="114">
        <v>0.21515086248848858</v>
      </c>
    </row>
    <row r="1436" spans="3:10" x14ac:dyDescent="0.3">
      <c r="C1436">
        <v>959</v>
      </c>
      <c r="D1436" s="141">
        <v>2.8217894899015112</v>
      </c>
      <c r="I1436">
        <v>959</v>
      </c>
      <c r="J1436" s="114">
        <v>0.23714881929109932</v>
      </c>
    </row>
    <row r="1437" spans="3:10" x14ac:dyDescent="0.3">
      <c r="C1437">
        <v>960</v>
      </c>
      <c r="D1437" s="141">
        <v>3.1696180284091082</v>
      </c>
      <c r="I1437">
        <v>960</v>
      </c>
      <c r="J1437" s="114">
        <v>0.18052030699253963</v>
      </c>
    </row>
    <row r="1438" spans="3:10" x14ac:dyDescent="0.3">
      <c r="C1438">
        <v>961</v>
      </c>
      <c r="D1438" s="141">
        <v>2.1265929970825392</v>
      </c>
      <c r="I1438">
        <v>961</v>
      </c>
      <c r="J1438" s="114">
        <v>0.26709817984432416</v>
      </c>
    </row>
    <row r="1439" spans="3:10" x14ac:dyDescent="0.3">
      <c r="C1439">
        <v>962</v>
      </c>
      <c r="D1439" s="141">
        <v>3.1568942342223982</v>
      </c>
      <c r="I1439">
        <v>962</v>
      </c>
      <c r="J1439" s="114">
        <v>0.137557435238578</v>
      </c>
    </row>
    <row r="1440" spans="3:10" x14ac:dyDescent="0.3">
      <c r="C1440">
        <v>963</v>
      </c>
      <c r="D1440" s="141">
        <v>2.2287039774887978</v>
      </c>
      <c r="I1440">
        <v>963</v>
      </c>
      <c r="J1440" s="114">
        <v>0.28630666716853614</v>
      </c>
    </row>
    <row r="1441" spans="3:10" x14ac:dyDescent="0.3">
      <c r="C1441">
        <v>964</v>
      </c>
      <c r="D1441" s="141">
        <v>2.8653993017848807</v>
      </c>
      <c r="I1441">
        <v>964</v>
      </c>
      <c r="J1441" s="114">
        <v>0.27526331847792074</v>
      </c>
    </row>
    <row r="1442" spans="3:10" x14ac:dyDescent="0.3">
      <c r="C1442">
        <v>965</v>
      </c>
      <c r="D1442" s="141">
        <v>2.8166956860889045</v>
      </c>
      <c r="I1442">
        <v>965</v>
      </c>
      <c r="J1442" s="114">
        <v>0.2544209585421584</v>
      </c>
    </row>
    <row r="1443" spans="3:10" x14ac:dyDescent="0.3">
      <c r="C1443">
        <v>966</v>
      </c>
      <c r="D1443" s="141">
        <v>2.7215249094603369</v>
      </c>
      <c r="I1443">
        <v>966</v>
      </c>
      <c r="J1443" s="114">
        <v>0.33221630385668077</v>
      </c>
    </row>
    <row r="1444" spans="3:10" x14ac:dyDescent="0.3">
      <c r="C1444">
        <v>967</v>
      </c>
      <c r="D1444" s="141">
        <v>1.7838825882700333</v>
      </c>
      <c r="I1444">
        <v>967</v>
      </c>
      <c r="J1444" s="114">
        <v>0.21865752039989528</v>
      </c>
    </row>
    <row r="1445" spans="3:10" x14ac:dyDescent="0.3">
      <c r="C1445">
        <v>968</v>
      </c>
      <c r="D1445" s="141">
        <v>1.9483773365344319</v>
      </c>
      <c r="I1445">
        <v>968</v>
      </c>
      <c r="J1445" s="114">
        <v>0.2346439163183891</v>
      </c>
    </row>
    <row r="1446" spans="3:10" x14ac:dyDescent="0.3">
      <c r="C1446">
        <v>969</v>
      </c>
      <c r="D1446" s="141">
        <v>3.151761961234349</v>
      </c>
      <c r="I1446">
        <v>969</v>
      </c>
      <c r="J1446" s="114">
        <v>0.20437364815820902</v>
      </c>
    </row>
    <row r="1447" spans="3:10" x14ac:dyDescent="0.3">
      <c r="C1447">
        <v>970</v>
      </c>
      <c r="D1447" s="141">
        <v>1.578490677765958</v>
      </c>
      <c r="I1447">
        <v>970</v>
      </c>
      <c r="J1447" s="114">
        <v>0.21553853393196798</v>
      </c>
    </row>
    <row r="1448" spans="3:10" x14ac:dyDescent="0.3">
      <c r="C1448">
        <v>971</v>
      </c>
      <c r="D1448" s="141">
        <v>2.1092905867976488</v>
      </c>
      <c r="I1448">
        <v>971</v>
      </c>
      <c r="J1448" s="114">
        <v>0.23561833371733565</v>
      </c>
    </row>
    <row r="1449" spans="3:10" x14ac:dyDescent="0.3">
      <c r="C1449">
        <v>972</v>
      </c>
      <c r="D1449" s="141">
        <v>3.2153777101193493</v>
      </c>
      <c r="I1449">
        <v>972</v>
      </c>
      <c r="J1449" s="114">
        <v>0.26350036246245101</v>
      </c>
    </row>
    <row r="1450" spans="3:10" x14ac:dyDescent="0.3">
      <c r="C1450">
        <v>973</v>
      </c>
      <c r="D1450" s="141">
        <v>1.5335680572540882</v>
      </c>
      <c r="I1450">
        <v>973</v>
      </c>
      <c r="J1450" s="114">
        <v>0.20213740487609111</v>
      </c>
    </row>
    <row r="1451" spans="3:10" x14ac:dyDescent="0.3">
      <c r="C1451">
        <v>974</v>
      </c>
      <c r="D1451" s="141">
        <v>2.2057184374399208</v>
      </c>
      <c r="I1451">
        <v>974</v>
      </c>
      <c r="J1451" s="114">
        <v>0.20602565791944727</v>
      </c>
    </row>
    <row r="1452" spans="3:10" x14ac:dyDescent="0.3">
      <c r="C1452">
        <v>975</v>
      </c>
      <c r="D1452" s="141">
        <v>1.5461811712796911</v>
      </c>
      <c r="I1452">
        <v>975</v>
      </c>
      <c r="J1452" s="114">
        <v>0.30662315766408965</v>
      </c>
    </row>
    <row r="1453" spans="3:10" x14ac:dyDescent="0.3">
      <c r="C1453">
        <v>976</v>
      </c>
      <c r="D1453" s="141">
        <v>2.378614138153381</v>
      </c>
      <c r="I1453">
        <v>976</v>
      </c>
      <c r="J1453" s="114">
        <v>0.2893592676993384</v>
      </c>
    </row>
    <row r="1454" spans="3:10" x14ac:dyDescent="0.3">
      <c r="C1454">
        <v>977</v>
      </c>
      <c r="D1454" s="141">
        <v>2.1065216661582182</v>
      </c>
      <c r="I1454">
        <v>977</v>
      </c>
      <c r="J1454" s="114">
        <v>0.3260167503980187</v>
      </c>
    </row>
    <row r="1455" spans="3:10" x14ac:dyDescent="0.3">
      <c r="C1455">
        <v>978</v>
      </c>
      <c r="D1455" s="141">
        <v>2.0601636493268236</v>
      </c>
      <c r="I1455">
        <v>978</v>
      </c>
      <c r="J1455" s="114">
        <v>0.12360706838779301</v>
      </c>
    </row>
    <row r="1456" spans="3:10" x14ac:dyDescent="0.3">
      <c r="C1456">
        <v>979</v>
      </c>
      <c r="D1456" s="141">
        <v>2.4693424360197844</v>
      </c>
      <c r="I1456">
        <v>979</v>
      </c>
      <c r="J1456" s="114">
        <v>0.25083179738682926</v>
      </c>
    </row>
    <row r="1457" spans="3:10" x14ac:dyDescent="0.3">
      <c r="C1457">
        <v>980</v>
      </c>
      <c r="D1457" s="141">
        <v>2.1739318403411927</v>
      </c>
      <c r="I1457">
        <v>980</v>
      </c>
      <c r="J1457" s="114">
        <v>0.22125793526815007</v>
      </c>
    </row>
    <row r="1458" spans="3:10" x14ac:dyDescent="0.3">
      <c r="C1458">
        <v>981</v>
      </c>
      <c r="D1458" s="141">
        <v>3.321387764126944</v>
      </c>
      <c r="I1458">
        <v>981</v>
      </c>
      <c r="J1458" s="114">
        <v>0.22672442971576712</v>
      </c>
    </row>
    <row r="1459" spans="3:10" x14ac:dyDescent="0.3">
      <c r="C1459">
        <v>982</v>
      </c>
      <c r="D1459" s="141">
        <v>2.1573528246658427</v>
      </c>
      <c r="I1459">
        <v>982</v>
      </c>
      <c r="J1459" s="114">
        <v>0.22339126265923936</v>
      </c>
    </row>
    <row r="1460" spans="3:10" x14ac:dyDescent="0.3">
      <c r="C1460">
        <v>983</v>
      </c>
      <c r="D1460" s="141">
        <v>3.1564088990289423</v>
      </c>
      <c r="I1460">
        <v>983</v>
      </c>
      <c r="J1460" s="114">
        <v>0.20001929747137481</v>
      </c>
    </row>
    <row r="1461" spans="3:10" x14ac:dyDescent="0.3">
      <c r="C1461">
        <v>984</v>
      </c>
      <c r="D1461" s="141">
        <v>2.6689833943028631</v>
      </c>
      <c r="I1461">
        <v>984</v>
      </c>
      <c r="J1461" s="114">
        <v>0.22106796496301495</v>
      </c>
    </row>
    <row r="1462" spans="3:10" x14ac:dyDescent="0.3">
      <c r="C1462">
        <v>985</v>
      </c>
      <c r="D1462" s="141">
        <v>2.8272579182652349</v>
      </c>
      <c r="I1462">
        <v>985</v>
      </c>
      <c r="J1462" s="114">
        <v>0.15201067717013661</v>
      </c>
    </row>
    <row r="1463" spans="3:10" x14ac:dyDescent="0.3">
      <c r="C1463">
        <v>986</v>
      </c>
      <c r="D1463" s="141">
        <v>2.8046773545360155</v>
      </c>
      <c r="I1463">
        <v>986</v>
      </c>
      <c r="J1463" s="114">
        <v>0.29317863181632098</v>
      </c>
    </row>
    <row r="1464" spans="3:10" x14ac:dyDescent="0.3">
      <c r="C1464">
        <v>987</v>
      </c>
      <c r="D1464" s="141">
        <v>2.8586693025865175</v>
      </c>
      <c r="I1464">
        <v>987</v>
      </c>
      <c r="J1464" s="114">
        <v>0.12657112707764728</v>
      </c>
    </row>
    <row r="1465" spans="3:10" x14ac:dyDescent="0.3">
      <c r="C1465">
        <v>988</v>
      </c>
      <c r="D1465" s="141">
        <v>2.3945263731597355</v>
      </c>
      <c r="I1465">
        <v>988</v>
      </c>
      <c r="J1465" s="114">
        <v>0.24197083928065544</v>
      </c>
    </row>
    <row r="1466" spans="3:10" x14ac:dyDescent="0.3">
      <c r="C1466">
        <v>989</v>
      </c>
      <c r="D1466" s="141">
        <v>3.4548124610412891</v>
      </c>
      <c r="I1466">
        <v>989</v>
      </c>
      <c r="J1466" s="114">
        <v>0.27436763248683649</v>
      </c>
    </row>
    <row r="1467" spans="3:10" x14ac:dyDescent="0.3">
      <c r="C1467">
        <v>990</v>
      </c>
      <c r="D1467" s="141">
        <v>2.4972181853973825</v>
      </c>
      <c r="I1467">
        <v>990</v>
      </c>
      <c r="J1467" s="114">
        <v>0.31648247587992184</v>
      </c>
    </row>
    <row r="1468" spans="3:10" x14ac:dyDescent="0.3">
      <c r="C1468">
        <v>991</v>
      </c>
      <c r="D1468" s="141">
        <v>2.5521001630256093</v>
      </c>
      <c r="I1468">
        <v>991</v>
      </c>
      <c r="J1468" s="114">
        <v>8.3847672792416228E-2</v>
      </c>
    </row>
    <row r="1469" spans="3:10" x14ac:dyDescent="0.3">
      <c r="C1469">
        <v>992</v>
      </c>
      <c r="D1469" s="141">
        <v>2.2062583851270015</v>
      </c>
      <c r="I1469">
        <v>992</v>
      </c>
      <c r="J1469" s="114">
        <v>0.19994554705986212</v>
      </c>
    </row>
    <row r="1470" spans="3:10" x14ac:dyDescent="0.3">
      <c r="C1470">
        <v>993</v>
      </c>
      <c r="D1470" s="141">
        <v>2.7932354094385934</v>
      </c>
      <c r="I1470">
        <v>993</v>
      </c>
      <c r="J1470" s="114">
        <v>0.17192729420152042</v>
      </c>
    </row>
    <row r="1471" spans="3:10" x14ac:dyDescent="0.3">
      <c r="C1471">
        <v>994</v>
      </c>
      <c r="D1471" s="141">
        <v>3.0103119705437655</v>
      </c>
      <c r="I1471">
        <v>994</v>
      </c>
      <c r="J1471" s="114">
        <v>0.2978379378061391</v>
      </c>
    </row>
    <row r="1472" spans="3:10" x14ac:dyDescent="0.3">
      <c r="C1472">
        <v>995</v>
      </c>
      <c r="D1472" s="141">
        <v>2.6866972078097797</v>
      </c>
      <c r="I1472">
        <v>995</v>
      </c>
      <c r="J1472" s="114">
        <v>0.24337764067055523</v>
      </c>
    </row>
    <row r="1473" spans="3:10" x14ac:dyDescent="0.3">
      <c r="C1473">
        <v>996</v>
      </c>
      <c r="D1473" s="141">
        <v>3.5601786980631887</v>
      </c>
      <c r="I1473">
        <v>996</v>
      </c>
      <c r="J1473" s="114">
        <v>0.15340472236353508</v>
      </c>
    </row>
    <row r="1474" spans="3:10" x14ac:dyDescent="0.3">
      <c r="C1474">
        <v>997</v>
      </c>
      <c r="D1474" s="141">
        <v>2.4189555505831661</v>
      </c>
      <c r="I1474">
        <v>997</v>
      </c>
      <c r="J1474" s="114">
        <v>0.22391275820772605</v>
      </c>
    </row>
    <row r="1475" spans="3:10" x14ac:dyDescent="0.3">
      <c r="C1475">
        <v>998</v>
      </c>
      <c r="D1475" s="141">
        <v>1.8359932040336573</v>
      </c>
      <c r="I1475">
        <v>998</v>
      </c>
      <c r="J1475" s="114">
        <v>0.32674542194523748</v>
      </c>
    </row>
    <row r="1476" spans="3:10" x14ac:dyDescent="0.3">
      <c r="C1476">
        <v>999</v>
      </c>
      <c r="D1476" s="141">
        <v>2.9028731736870816</v>
      </c>
      <c r="I1476">
        <v>999</v>
      </c>
      <c r="J1476" s="114">
        <v>0.27209157973994436</v>
      </c>
    </row>
    <row r="1477" spans="3:10" x14ac:dyDescent="0.3">
      <c r="C1477">
        <v>1000</v>
      </c>
      <c r="D1477" s="40">
        <v>1.7524104356514691</v>
      </c>
      <c r="I1477">
        <v>1000</v>
      </c>
      <c r="J1477" s="134">
        <v>0.26202070254600218</v>
      </c>
    </row>
    <row r="1478" spans="3:10" x14ac:dyDescent="0.3">
      <c r="C1478">
        <v>1001</v>
      </c>
      <c r="D1478" s="40">
        <v>1.8039439730736198</v>
      </c>
      <c r="I1478">
        <v>1001</v>
      </c>
      <c r="J1478" s="134">
        <v>0.30925727985238138</v>
      </c>
    </row>
    <row r="1479" spans="3:10" x14ac:dyDescent="0.3">
      <c r="C1479">
        <v>1002</v>
      </c>
      <c r="D1479" s="40">
        <v>2.0720022034822927</v>
      </c>
      <c r="I1479">
        <v>1002</v>
      </c>
      <c r="J1479" s="134">
        <v>0.16538506862731861</v>
      </c>
    </row>
    <row r="1480" spans="3:10" x14ac:dyDescent="0.3">
      <c r="C1480">
        <v>1003</v>
      </c>
      <c r="D1480" s="40">
        <v>2.3415177319614977</v>
      </c>
      <c r="I1480">
        <v>1003</v>
      </c>
      <c r="J1480" s="134">
        <v>0.2550544626658513</v>
      </c>
    </row>
    <row r="1481" spans="3:10" x14ac:dyDescent="0.3">
      <c r="C1481">
        <v>1004</v>
      </c>
      <c r="D1481" s="40">
        <v>3.1373065667581281</v>
      </c>
      <c r="I1481">
        <v>1004</v>
      </c>
      <c r="J1481" s="134">
        <v>0.27836094576921644</v>
      </c>
    </row>
    <row r="1482" spans="3:10" x14ac:dyDescent="0.3">
      <c r="C1482">
        <v>1005</v>
      </c>
      <c r="D1482" s="40">
        <v>3.0580768186547314</v>
      </c>
      <c r="I1482">
        <v>1005</v>
      </c>
      <c r="J1482" s="134">
        <v>0.33107567236322621</v>
      </c>
    </row>
    <row r="1483" spans="3:10" x14ac:dyDescent="0.3">
      <c r="C1483">
        <v>1006</v>
      </c>
      <c r="D1483" s="40">
        <v>2.7933499382870242</v>
      </c>
      <c r="I1483">
        <v>1006</v>
      </c>
      <c r="J1483" s="134">
        <v>0.12021441425788537</v>
      </c>
    </row>
    <row r="1484" spans="3:10" x14ac:dyDescent="0.3">
      <c r="C1484">
        <v>1007</v>
      </c>
      <c r="D1484" s="40">
        <v>2.5947273153490942</v>
      </c>
      <c r="I1484">
        <v>1007</v>
      </c>
      <c r="J1484" s="134">
        <v>0.31547417426002511</v>
      </c>
    </row>
    <row r="1485" spans="3:10" x14ac:dyDescent="0.3">
      <c r="C1485">
        <v>1008</v>
      </c>
      <c r="D1485" s="40">
        <v>2.9228909231793816</v>
      </c>
      <c r="I1485">
        <v>1008</v>
      </c>
      <c r="J1485" s="134">
        <v>0.1654971530841356</v>
      </c>
    </row>
    <row r="1486" spans="3:10" x14ac:dyDescent="0.3">
      <c r="C1486">
        <v>1009</v>
      </c>
      <c r="D1486" s="40">
        <v>3.2412171288276759</v>
      </c>
      <c r="I1486">
        <v>1009</v>
      </c>
      <c r="J1486" s="134">
        <v>0.26045947185140683</v>
      </c>
    </row>
    <row r="1487" spans="3:10" x14ac:dyDescent="0.3">
      <c r="C1487">
        <v>1010</v>
      </c>
      <c r="D1487" s="40">
        <v>2.2619820803998185</v>
      </c>
      <c r="I1487">
        <v>1010</v>
      </c>
      <c r="J1487" s="134">
        <v>0.38603478420264947</v>
      </c>
    </row>
    <row r="1488" spans="3:10" x14ac:dyDescent="0.3">
      <c r="C1488">
        <v>1011</v>
      </c>
      <c r="D1488" s="40">
        <v>3.1020910356267546</v>
      </c>
      <c r="I1488">
        <v>1011</v>
      </c>
      <c r="J1488" s="134">
        <v>0.20130424384374335</v>
      </c>
    </row>
    <row r="1489" spans="3:10" x14ac:dyDescent="0.3">
      <c r="C1489">
        <v>1012</v>
      </c>
      <c r="D1489" s="40">
        <v>2.9274809688181405</v>
      </c>
      <c r="I1489">
        <v>1012</v>
      </c>
      <c r="J1489" s="134">
        <v>0.28784914964733899</v>
      </c>
    </row>
    <row r="1490" spans="3:10" x14ac:dyDescent="0.3">
      <c r="C1490">
        <v>1013</v>
      </c>
      <c r="D1490" s="40">
        <v>2.544954454189555</v>
      </c>
      <c r="I1490">
        <v>1013</v>
      </c>
      <c r="J1490" s="134">
        <v>0.2622278563553182</v>
      </c>
    </row>
    <row r="1491" spans="3:10" x14ac:dyDescent="0.3">
      <c r="C1491">
        <v>1014</v>
      </c>
      <c r="D1491" s="40">
        <v>2.3422628561984213</v>
      </c>
      <c r="I1491">
        <v>1014</v>
      </c>
      <c r="J1491" s="134">
        <v>0.15992677284390378</v>
      </c>
    </row>
    <row r="1492" spans="3:10" x14ac:dyDescent="0.3">
      <c r="C1492">
        <v>1015</v>
      </c>
      <c r="D1492" s="40">
        <v>3.0431901750553365</v>
      </c>
      <c r="I1492">
        <v>1015</v>
      </c>
      <c r="J1492" s="134">
        <v>0.35308113453220913</v>
      </c>
    </row>
    <row r="1493" spans="3:10" x14ac:dyDescent="0.3">
      <c r="C1493">
        <v>1016</v>
      </c>
      <c r="D1493" s="40">
        <v>2.5929103037545014</v>
      </c>
      <c r="I1493">
        <v>1016</v>
      </c>
      <c r="J1493" s="134">
        <v>0.16647499206207272</v>
      </c>
    </row>
    <row r="1494" spans="3:10" x14ac:dyDescent="0.3">
      <c r="C1494">
        <v>1017</v>
      </c>
      <c r="D1494" s="40">
        <v>2.4873514216351476</v>
      </c>
      <c r="I1494">
        <v>1017</v>
      </c>
      <c r="J1494" s="134">
        <v>0.18869468990265914</v>
      </c>
    </row>
    <row r="1495" spans="3:10" x14ac:dyDescent="0.3">
      <c r="C1495">
        <v>1018</v>
      </c>
      <c r="D1495" s="40">
        <v>2.5743760289916118</v>
      </c>
      <c r="I1495">
        <v>1018</v>
      </c>
      <c r="J1495" s="134">
        <v>0.2010604055478693</v>
      </c>
    </row>
    <row r="1496" spans="3:10" x14ac:dyDescent="0.3">
      <c r="C1496">
        <v>1019</v>
      </c>
      <c r="D1496" s="40">
        <v>2.8545234132697357</v>
      </c>
      <c r="I1496">
        <v>1019</v>
      </c>
      <c r="J1496" s="134">
        <v>0.26918899869582424</v>
      </c>
    </row>
    <row r="1497" spans="3:10" x14ac:dyDescent="0.3">
      <c r="C1497">
        <v>1020</v>
      </c>
      <c r="D1497" s="40">
        <v>1.9608024012740657</v>
      </c>
      <c r="I1497">
        <v>1020</v>
      </c>
      <c r="J1497" s="134">
        <v>0.23349274533622499</v>
      </c>
    </row>
    <row r="1498" spans="3:10" x14ac:dyDescent="0.3">
      <c r="C1498">
        <v>1021</v>
      </c>
      <c r="D1498" s="40">
        <v>1.9100692158762382</v>
      </c>
      <c r="I1498">
        <v>1021</v>
      </c>
      <c r="J1498" s="134">
        <v>0.27447069871080521</v>
      </c>
    </row>
    <row r="1499" spans="3:10" x14ac:dyDescent="0.3">
      <c r="C1499">
        <v>1022</v>
      </c>
      <c r="D1499" s="40">
        <v>2.4181532869614104</v>
      </c>
      <c r="I1499">
        <v>1022</v>
      </c>
      <c r="J1499" s="134">
        <v>0.20747927405154387</v>
      </c>
    </row>
    <row r="1500" spans="3:10" x14ac:dyDescent="0.3">
      <c r="C1500">
        <v>1023</v>
      </c>
      <c r="D1500" s="40">
        <v>2.8209890006014198</v>
      </c>
      <c r="I1500">
        <v>1023</v>
      </c>
      <c r="J1500" s="134">
        <v>0.24577370164529388</v>
      </c>
    </row>
    <row r="1501" spans="3:10" x14ac:dyDescent="0.3">
      <c r="C1501">
        <v>1024</v>
      </c>
      <c r="D1501" s="40">
        <v>1.8614735096671307</v>
      </c>
      <c r="I1501">
        <v>1024</v>
      </c>
      <c r="J1501" s="134">
        <v>0.34324845418467542</v>
      </c>
    </row>
    <row r="1502" spans="3:10" x14ac:dyDescent="0.3">
      <c r="C1502">
        <v>1025</v>
      </c>
      <c r="D1502" s="40">
        <v>2.6605848929955407</v>
      </c>
      <c r="I1502">
        <v>1025</v>
      </c>
      <c r="J1502" s="134">
        <v>0.35995487420070105</v>
      </c>
    </row>
    <row r="1503" spans="3:10" x14ac:dyDescent="0.3">
      <c r="C1503">
        <v>1026</v>
      </c>
      <c r="D1503" s="40">
        <v>2.1999851510059503</v>
      </c>
      <c r="I1503">
        <v>1026</v>
      </c>
      <c r="J1503" s="134">
        <v>0.11987443598577729</v>
      </c>
    </row>
    <row r="1504" spans="3:10" x14ac:dyDescent="0.3">
      <c r="C1504">
        <v>1027</v>
      </c>
      <c r="D1504" s="40">
        <v>3.2295775363494732</v>
      </c>
      <c r="I1504">
        <v>1027</v>
      </c>
      <c r="J1504" s="134">
        <v>0.18169368169634903</v>
      </c>
    </row>
    <row r="1505" spans="3:10" x14ac:dyDescent="0.3">
      <c r="C1505">
        <v>1028</v>
      </c>
      <c r="D1505" s="40">
        <v>2.5319077127176528</v>
      </c>
      <c r="I1505">
        <v>1028</v>
      </c>
      <c r="J1505" s="134">
        <v>0.28200848973824999</v>
      </c>
    </row>
    <row r="1506" spans="3:10" x14ac:dyDescent="0.3">
      <c r="C1506">
        <v>1029</v>
      </c>
      <c r="D1506" s="40">
        <v>3.0992928961545831</v>
      </c>
      <c r="I1506">
        <v>1029</v>
      </c>
      <c r="J1506" s="134">
        <v>0.222004891117773</v>
      </c>
    </row>
    <row r="1507" spans="3:10" x14ac:dyDescent="0.3">
      <c r="C1507">
        <v>1030</v>
      </c>
      <c r="D1507" s="40">
        <v>2.4062912736868327</v>
      </c>
      <c r="I1507">
        <v>1030</v>
      </c>
      <c r="J1507" s="134">
        <v>0.29920089077412926</v>
      </c>
    </row>
    <row r="1508" spans="3:10" x14ac:dyDescent="0.3">
      <c r="C1508">
        <v>1031</v>
      </c>
      <c r="D1508" s="40">
        <v>2.5355618920358896</v>
      </c>
      <c r="I1508">
        <v>1031</v>
      </c>
      <c r="J1508" s="134">
        <v>0.14236219095877134</v>
      </c>
    </row>
    <row r="1509" spans="3:10" x14ac:dyDescent="0.3">
      <c r="C1509">
        <v>1032</v>
      </c>
      <c r="D1509" s="40">
        <v>2.4468495650701274</v>
      </c>
      <c r="I1509">
        <v>1032</v>
      </c>
      <c r="J1509" s="134">
        <v>9.8187482381639324E-2</v>
      </c>
    </row>
    <row r="1510" spans="3:10" x14ac:dyDescent="0.3">
      <c r="C1510">
        <v>1033</v>
      </c>
      <c r="D1510" s="40">
        <v>2.2317984086299854</v>
      </c>
      <c r="I1510">
        <v>1033</v>
      </c>
      <c r="J1510" s="134">
        <v>0.30701283142482616</v>
      </c>
    </row>
    <row r="1511" spans="3:10" x14ac:dyDescent="0.3">
      <c r="C1511">
        <v>1034</v>
      </c>
      <c r="D1511" s="40">
        <v>2.7880427156769523</v>
      </c>
      <c r="I1511">
        <v>1034</v>
      </c>
      <c r="J1511" s="134">
        <v>0.1343027987717369</v>
      </c>
    </row>
    <row r="1512" spans="3:10" x14ac:dyDescent="0.3">
      <c r="C1512">
        <v>1035</v>
      </c>
      <c r="D1512" s="40">
        <v>3.3816858389158044</v>
      </c>
      <c r="I1512">
        <v>1035</v>
      </c>
      <c r="J1512" s="134">
        <v>0.23777393518144518</v>
      </c>
    </row>
    <row r="1513" spans="3:10" x14ac:dyDescent="0.3">
      <c r="C1513">
        <v>1036</v>
      </c>
      <c r="D1513" s="40">
        <v>3.3732788106548091</v>
      </c>
      <c r="I1513">
        <v>1036</v>
      </c>
      <c r="J1513" s="134">
        <v>0.25062917696131426</v>
      </c>
    </row>
    <row r="1514" spans="3:10" x14ac:dyDescent="0.3">
      <c r="C1514">
        <v>1037</v>
      </c>
      <c r="D1514" s="40">
        <v>3.1131802015316379</v>
      </c>
      <c r="I1514">
        <v>1037</v>
      </c>
      <c r="J1514" s="134">
        <v>0.29458878434942215</v>
      </c>
    </row>
    <row r="1515" spans="3:10" x14ac:dyDescent="0.3">
      <c r="C1515">
        <v>1038</v>
      </c>
      <c r="D1515" s="40">
        <v>3.0605913209396149</v>
      </c>
      <c r="I1515">
        <v>1038</v>
      </c>
      <c r="J1515" s="134">
        <v>0.17995104792852978</v>
      </c>
    </row>
    <row r="1516" spans="3:10" x14ac:dyDescent="0.3">
      <c r="C1516">
        <v>1039</v>
      </c>
      <c r="D1516" s="40">
        <v>2.7026288906627185</v>
      </c>
      <c r="I1516">
        <v>1039</v>
      </c>
      <c r="J1516" s="134">
        <v>7.0547978520848931E-2</v>
      </c>
    </row>
    <row r="1517" spans="3:10" x14ac:dyDescent="0.3">
      <c r="C1517">
        <v>1040</v>
      </c>
      <c r="D1517" s="40">
        <v>3.1795066884413736</v>
      </c>
      <c r="I1517">
        <v>1040</v>
      </c>
      <c r="J1517" s="134">
        <v>0.23154468543097173</v>
      </c>
    </row>
    <row r="1518" spans="3:10" x14ac:dyDescent="0.3">
      <c r="C1518">
        <v>1041</v>
      </c>
      <c r="D1518" s="40">
        <v>3.3555711963783912</v>
      </c>
      <c r="I1518">
        <v>1041</v>
      </c>
      <c r="J1518" s="134">
        <v>0.18028644981253139</v>
      </c>
    </row>
    <row r="1519" spans="3:10" x14ac:dyDescent="0.3">
      <c r="C1519">
        <v>1042</v>
      </c>
      <c r="D1519" s="40">
        <v>2.0084834603928488</v>
      </c>
      <c r="I1519">
        <v>1042</v>
      </c>
      <c r="J1519" s="134">
        <v>0.34677452984950774</v>
      </c>
    </row>
    <row r="1520" spans="3:10" x14ac:dyDescent="0.3">
      <c r="C1520">
        <v>1043</v>
      </c>
      <c r="D1520" s="40">
        <v>2.4948773170601517</v>
      </c>
      <c r="I1520">
        <v>1043</v>
      </c>
      <c r="J1520" s="134">
        <v>0.31592580624539135</v>
      </c>
    </row>
    <row r="1521" spans="3:10" x14ac:dyDescent="0.3">
      <c r="C1521">
        <v>1044</v>
      </c>
      <c r="D1521" s="40">
        <v>2.8043323414614845</v>
      </c>
      <c r="I1521">
        <v>1044</v>
      </c>
      <c r="J1521" s="134">
        <v>0.11114028404761522</v>
      </c>
    </row>
    <row r="1522" spans="3:10" x14ac:dyDescent="0.3">
      <c r="C1522">
        <v>1045</v>
      </c>
      <c r="D1522" s="40">
        <v>2.3282259645165846</v>
      </c>
      <c r="I1522">
        <v>1045</v>
      </c>
      <c r="J1522" s="134">
        <v>0.24700295356740054</v>
      </c>
    </row>
    <row r="1523" spans="3:10" x14ac:dyDescent="0.3">
      <c r="C1523">
        <v>1046</v>
      </c>
      <c r="D1523" s="40">
        <v>3.3245632669667771</v>
      </c>
      <c r="I1523">
        <v>1046</v>
      </c>
      <c r="J1523" s="134">
        <v>0.34610008969765582</v>
      </c>
    </row>
    <row r="1524" spans="3:10" x14ac:dyDescent="0.3">
      <c r="C1524">
        <v>1047</v>
      </c>
      <c r="D1524" s="40">
        <v>2.871381074108486</v>
      </c>
      <c r="I1524">
        <v>1047</v>
      </c>
      <c r="J1524" s="134">
        <v>0.33264114363366581</v>
      </c>
    </row>
    <row r="1525" spans="3:10" x14ac:dyDescent="0.3">
      <c r="C1525">
        <v>1048</v>
      </c>
      <c r="D1525" s="40">
        <v>2.9499938397575121</v>
      </c>
      <c r="I1525">
        <v>1048</v>
      </c>
      <c r="J1525" s="134">
        <v>0.32830599196905963</v>
      </c>
    </row>
    <row r="1526" spans="3:10" x14ac:dyDescent="0.3">
      <c r="C1526">
        <v>1049</v>
      </c>
      <c r="D1526" s="40">
        <v>2.6743798086475121</v>
      </c>
      <c r="I1526">
        <v>1049</v>
      </c>
      <c r="J1526" s="134">
        <v>0.13025970798981157</v>
      </c>
    </row>
    <row r="1527" spans="3:10" x14ac:dyDescent="0.3">
      <c r="C1527">
        <v>1050</v>
      </c>
      <c r="D1527" s="40">
        <v>2.481017256808749</v>
      </c>
      <c r="I1527">
        <v>1050</v>
      </c>
      <c r="J1527" s="134">
        <v>9.2665062496853023E-2</v>
      </c>
    </row>
    <row r="1528" spans="3:10" x14ac:dyDescent="0.3">
      <c r="C1528">
        <v>1051</v>
      </c>
      <c r="D1528" s="40">
        <v>2.5015545620343049</v>
      </c>
      <c r="I1528">
        <v>1051</v>
      </c>
      <c r="J1528" s="134">
        <v>0.12438934933872892</v>
      </c>
    </row>
    <row r="1529" spans="3:10" x14ac:dyDescent="0.3">
      <c r="C1529">
        <v>1052</v>
      </c>
      <c r="D1529" s="40">
        <v>2.3596467911945522</v>
      </c>
      <c r="I1529">
        <v>1052</v>
      </c>
      <c r="J1529" s="134">
        <v>0.25276039299274222</v>
      </c>
    </row>
    <row r="1530" spans="3:10" x14ac:dyDescent="0.3">
      <c r="C1530">
        <v>1053</v>
      </c>
      <c r="D1530" s="40">
        <v>3.3249447047985967</v>
      </c>
      <c r="I1530">
        <v>1053</v>
      </c>
      <c r="J1530" s="134">
        <v>0.29647895881537467</v>
      </c>
    </row>
    <row r="1531" spans="3:10" x14ac:dyDescent="0.3">
      <c r="C1531">
        <v>1054</v>
      </c>
      <c r="D1531" s="40">
        <v>2.6245316085744128</v>
      </c>
      <c r="I1531">
        <v>1054</v>
      </c>
      <c r="J1531" s="134">
        <v>0.19124259997960857</v>
      </c>
    </row>
    <row r="1532" spans="3:10" x14ac:dyDescent="0.3">
      <c r="C1532">
        <v>1055</v>
      </c>
      <c r="D1532" s="40">
        <v>2.8879505905059792</v>
      </c>
      <c r="I1532">
        <v>1055</v>
      </c>
      <c r="J1532" s="134">
        <v>0.10408954290993711</v>
      </c>
    </row>
    <row r="1533" spans="3:10" x14ac:dyDescent="0.3">
      <c r="C1533">
        <v>1056</v>
      </c>
      <c r="D1533" s="40">
        <v>1.7723409724261951</v>
      </c>
      <c r="I1533">
        <v>1056</v>
      </c>
      <c r="J1533" s="134">
        <v>0.18661799423271686</v>
      </c>
    </row>
    <row r="1534" spans="3:10" x14ac:dyDescent="0.3">
      <c r="C1534">
        <v>1057</v>
      </c>
      <c r="D1534" s="40">
        <v>1.7232232735301132</v>
      </c>
      <c r="I1534">
        <v>1057</v>
      </c>
      <c r="J1534" s="134">
        <v>0.17311718392608344</v>
      </c>
    </row>
    <row r="1535" spans="3:10" x14ac:dyDescent="0.3">
      <c r="C1535">
        <v>1058</v>
      </c>
      <c r="D1535" s="40">
        <v>2.8526759785754772</v>
      </c>
      <c r="I1535">
        <v>1058</v>
      </c>
      <c r="J1535" s="134">
        <v>0.28884031707235236</v>
      </c>
    </row>
    <row r="1536" spans="3:10" x14ac:dyDescent="0.3">
      <c r="C1536">
        <v>1059</v>
      </c>
      <c r="D1536" s="40">
        <v>2.3103747481421206</v>
      </c>
      <c r="I1536">
        <v>1059</v>
      </c>
      <c r="J1536" s="134">
        <v>0.21475747799676381</v>
      </c>
    </row>
    <row r="1537" spans="3:10" x14ac:dyDescent="0.3">
      <c r="C1537">
        <v>1060</v>
      </c>
      <c r="D1537" s="40">
        <v>2.8881213705438928</v>
      </c>
      <c r="I1537">
        <v>1060</v>
      </c>
      <c r="J1537" s="134">
        <v>0.12268260338933934</v>
      </c>
    </row>
    <row r="1538" spans="3:10" x14ac:dyDescent="0.3">
      <c r="C1538">
        <v>1061</v>
      </c>
      <c r="D1538" s="40">
        <v>2.6940361153789625</v>
      </c>
      <c r="I1538">
        <v>1061</v>
      </c>
      <c r="J1538" s="134">
        <v>0.2982572788395581</v>
      </c>
    </row>
    <row r="1539" spans="3:10" x14ac:dyDescent="0.3">
      <c r="C1539">
        <v>1062</v>
      </c>
      <c r="D1539" s="40">
        <v>1.7366688239733858</v>
      </c>
      <c r="I1539">
        <v>1062</v>
      </c>
      <c r="J1539" s="134">
        <v>0.32388017468178498</v>
      </c>
    </row>
    <row r="1540" spans="3:10" x14ac:dyDescent="0.3">
      <c r="C1540">
        <v>1063</v>
      </c>
      <c r="D1540" s="40">
        <v>2.3815076884009918</v>
      </c>
      <c r="I1540">
        <v>1063</v>
      </c>
      <c r="J1540" s="134">
        <v>0.28942052175434663</v>
      </c>
    </row>
    <row r="1541" spans="3:10" x14ac:dyDescent="0.3">
      <c r="C1541">
        <v>1064</v>
      </c>
      <c r="D1541" s="40">
        <v>2.5956360715503215</v>
      </c>
      <c r="I1541">
        <v>1064</v>
      </c>
      <c r="J1541" s="134">
        <v>0.23800665226176987</v>
      </c>
    </row>
    <row r="1542" spans="3:10" x14ac:dyDescent="0.3">
      <c r="C1542">
        <v>1065</v>
      </c>
      <c r="D1542" s="40">
        <v>1.8482904967396887</v>
      </c>
      <c r="I1542">
        <v>1065</v>
      </c>
      <c r="J1542" s="134">
        <v>0.29816447061889795</v>
      </c>
    </row>
    <row r="1543" spans="3:10" x14ac:dyDescent="0.3">
      <c r="C1543">
        <v>1066</v>
      </c>
      <c r="D1543" s="40">
        <v>2.3005168416961683</v>
      </c>
      <c r="I1543">
        <v>1066</v>
      </c>
      <c r="J1543" s="134">
        <v>0.13813265906029848</v>
      </c>
    </row>
    <row r="1544" spans="3:10" x14ac:dyDescent="0.3">
      <c r="C1544">
        <v>1067</v>
      </c>
      <c r="D1544" s="40">
        <v>2.3230880603314992</v>
      </c>
      <c r="I1544">
        <v>1067</v>
      </c>
      <c r="J1544" s="134">
        <v>0.22168008871297684</v>
      </c>
    </row>
    <row r="1545" spans="3:10" x14ac:dyDescent="0.3">
      <c r="C1545">
        <v>1068</v>
      </c>
      <c r="D1545" s="40">
        <v>2.4063186797716858</v>
      </c>
      <c r="I1545">
        <v>1068</v>
      </c>
      <c r="J1545" s="134">
        <v>0.28210562951568718</v>
      </c>
    </row>
    <row r="1546" spans="3:10" x14ac:dyDescent="0.3">
      <c r="C1546">
        <v>1069</v>
      </c>
      <c r="D1546" s="40">
        <v>2.0014565716307984</v>
      </c>
      <c r="I1546">
        <v>1069</v>
      </c>
      <c r="J1546" s="134">
        <v>0.22804992534628887</v>
      </c>
    </row>
    <row r="1547" spans="3:10" x14ac:dyDescent="0.3">
      <c r="C1547">
        <v>1070</v>
      </c>
      <c r="D1547" s="40">
        <v>2.490183816501049</v>
      </c>
      <c r="I1547">
        <v>1070</v>
      </c>
      <c r="J1547" s="134">
        <v>0.1912472784825181</v>
      </c>
    </row>
    <row r="1548" spans="3:10" x14ac:dyDescent="0.3">
      <c r="C1548">
        <v>1071</v>
      </c>
      <c r="D1548" s="40">
        <v>2.0002882151563757</v>
      </c>
      <c r="I1548">
        <v>1071</v>
      </c>
      <c r="J1548" s="134">
        <v>0.30285002475395584</v>
      </c>
    </row>
    <row r="1549" spans="3:10" x14ac:dyDescent="0.3">
      <c r="C1549">
        <v>1072</v>
      </c>
      <c r="D1549" s="40">
        <v>2.5555553884769902</v>
      </c>
      <c r="I1549">
        <v>1072</v>
      </c>
      <c r="J1549" s="134">
        <v>0.18512074485425578</v>
      </c>
    </row>
    <row r="1550" spans="3:10" x14ac:dyDescent="0.3">
      <c r="C1550">
        <v>1073</v>
      </c>
      <c r="D1550" s="40">
        <v>2.3287845043865394</v>
      </c>
      <c r="I1550">
        <v>1073</v>
      </c>
      <c r="J1550" s="134">
        <v>0.2633692233878413</v>
      </c>
    </row>
    <row r="1551" spans="3:10" x14ac:dyDescent="0.3">
      <c r="C1551">
        <v>1074</v>
      </c>
      <c r="D1551" s="40">
        <v>2.2134764143412733</v>
      </c>
      <c r="I1551">
        <v>1074</v>
      </c>
      <c r="J1551" s="134">
        <v>0.27922120296632746</v>
      </c>
    </row>
    <row r="1552" spans="3:10" x14ac:dyDescent="0.3">
      <c r="C1552">
        <v>1075</v>
      </c>
      <c r="D1552" s="40">
        <v>2.6789955777285415</v>
      </c>
      <c r="I1552">
        <v>1075</v>
      </c>
      <c r="J1552" s="134">
        <v>0.24271132711804744</v>
      </c>
    </row>
    <row r="1553" spans="3:10" x14ac:dyDescent="0.3">
      <c r="C1553">
        <v>1076</v>
      </c>
      <c r="D1553" s="40">
        <v>2.6963048813450996</v>
      </c>
      <c r="I1553">
        <v>1076</v>
      </c>
      <c r="J1553" s="134">
        <v>0.22437077158367935</v>
      </c>
    </row>
    <row r="1554" spans="3:10" x14ac:dyDescent="0.3">
      <c r="C1554">
        <v>1077</v>
      </c>
      <c r="D1554" s="40">
        <v>2.9381587526517476</v>
      </c>
      <c r="I1554">
        <v>1077</v>
      </c>
      <c r="J1554" s="134">
        <v>0.34076569959502012</v>
      </c>
    </row>
    <row r="1555" spans="3:10" x14ac:dyDescent="0.3">
      <c r="C1555">
        <v>1078</v>
      </c>
      <c r="D1555" s="40">
        <v>2.5291976833809651</v>
      </c>
      <c r="I1555">
        <v>1078</v>
      </c>
      <c r="J1555" s="134">
        <v>0.27702139148978633</v>
      </c>
    </row>
    <row r="1556" spans="3:10" x14ac:dyDescent="0.3">
      <c r="C1556">
        <v>1079</v>
      </c>
      <c r="D1556" s="40">
        <v>2.6730551642865592</v>
      </c>
      <c r="I1556">
        <v>1079</v>
      </c>
      <c r="J1556" s="134">
        <v>0.28253095685457397</v>
      </c>
    </row>
    <row r="1557" spans="3:10" x14ac:dyDescent="0.3">
      <c r="C1557">
        <v>1080</v>
      </c>
      <c r="D1557" s="40">
        <v>3.1127324313901328</v>
      </c>
      <c r="I1557">
        <v>1080</v>
      </c>
      <c r="J1557" s="134">
        <v>0.21289129792070605</v>
      </c>
    </row>
    <row r="1558" spans="3:10" x14ac:dyDescent="0.3">
      <c r="C1558">
        <v>1081</v>
      </c>
      <c r="D1558" s="40">
        <v>2.4593695268757196</v>
      </c>
      <c r="I1558">
        <v>1081</v>
      </c>
      <c r="J1558" s="134">
        <v>0.3487183276117789</v>
      </c>
    </row>
    <row r="1559" spans="3:10" x14ac:dyDescent="0.3">
      <c r="C1559">
        <v>1082</v>
      </c>
      <c r="D1559" s="40">
        <v>2.6106153870908808</v>
      </c>
      <c r="I1559">
        <v>1082</v>
      </c>
      <c r="J1559" s="134">
        <v>0.11780315326718149</v>
      </c>
    </row>
    <row r="1560" spans="3:10" x14ac:dyDescent="0.3">
      <c r="C1560">
        <v>1083</v>
      </c>
      <c r="D1560" s="40">
        <v>3.3212802934488388</v>
      </c>
      <c r="I1560">
        <v>1083</v>
      </c>
      <c r="J1560" s="134">
        <v>0.29739571080770877</v>
      </c>
    </row>
    <row r="1561" spans="3:10" x14ac:dyDescent="0.3">
      <c r="C1561">
        <v>1084</v>
      </c>
      <c r="D1561" s="40">
        <v>2.5257716461484478</v>
      </c>
      <c r="I1561">
        <v>1084</v>
      </c>
      <c r="J1561" s="134">
        <v>0.34714919484429863</v>
      </c>
    </row>
    <row r="1562" spans="3:10" x14ac:dyDescent="0.3">
      <c r="C1562">
        <v>1085</v>
      </c>
      <c r="D1562" s="40">
        <v>2.1720635313680967</v>
      </c>
      <c r="I1562">
        <v>1085</v>
      </c>
      <c r="J1562" s="134">
        <v>9.2112819991128303E-2</v>
      </c>
    </row>
    <row r="1563" spans="3:10" x14ac:dyDescent="0.3">
      <c r="C1563">
        <v>1086</v>
      </c>
      <c r="D1563" s="40">
        <v>2.7016129990767355</v>
      </c>
      <c r="I1563">
        <v>1086</v>
      </c>
      <c r="J1563" s="134">
        <v>0.13613363741696971</v>
      </c>
    </row>
    <row r="1564" spans="3:10" x14ac:dyDescent="0.3">
      <c r="C1564">
        <v>1087</v>
      </c>
      <c r="D1564" s="40">
        <v>1.8966956335086969</v>
      </c>
      <c r="I1564">
        <v>1087</v>
      </c>
      <c r="J1564" s="134">
        <v>0.28632557498722644</v>
      </c>
    </row>
    <row r="1565" spans="3:10" x14ac:dyDescent="0.3">
      <c r="C1565">
        <v>1088</v>
      </c>
      <c r="D1565" s="40">
        <v>2.6976281322984312</v>
      </c>
      <c r="I1565">
        <v>1088</v>
      </c>
      <c r="J1565" s="134">
        <v>0.25600358785672173</v>
      </c>
    </row>
    <row r="1566" spans="3:10" x14ac:dyDescent="0.3">
      <c r="C1566">
        <v>1089</v>
      </c>
      <c r="D1566" s="40">
        <v>2.849114656866484</v>
      </c>
      <c r="I1566">
        <v>1089</v>
      </c>
      <c r="J1566" s="134">
        <v>0.26013428731303478</v>
      </c>
    </row>
    <row r="1567" spans="3:10" x14ac:dyDescent="0.3">
      <c r="C1567">
        <v>1090</v>
      </c>
      <c r="D1567" s="40">
        <v>2.666278987896384</v>
      </c>
      <c r="I1567">
        <v>1090</v>
      </c>
      <c r="J1567" s="134">
        <v>0.22569422092364566</v>
      </c>
    </row>
    <row r="1568" spans="3:10" x14ac:dyDescent="0.3">
      <c r="C1568">
        <v>1091</v>
      </c>
      <c r="D1568" s="40">
        <v>1.7133993596034915</v>
      </c>
      <c r="I1568">
        <v>1091</v>
      </c>
      <c r="J1568" s="134">
        <v>0.23028167545017952</v>
      </c>
    </row>
    <row r="1569" spans="3:10" x14ac:dyDescent="0.3">
      <c r="C1569">
        <v>1092</v>
      </c>
      <c r="D1569" s="40">
        <v>3.0930625512290297</v>
      </c>
      <c r="I1569">
        <v>1092</v>
      </c>
      <c r="J1569" s="134">
        <v>0.20350584170455877</v>
      </c>
    </row>
    <row r="1570" spans="3:10" x14ac:dyDescent="0.3">
      <c r="C1570">
        <v>1093</v>
      </c>
      <c r="D1570" s="40">
        <v>3.1337562455380921</v>
      </c>
      <c r="I1570">
        <v>1093</v>
      </c>
      <c r="J1570" s="134">
        <v>0.20522612393373407</v>
      </c>
    </row>
    <row r="1571" spans="3:10" x14ac:dyDescent="0.3">
      <c r="C1571">
        <v>1094</v>
      </c>
      <c r="D1571" s="40">
        <v>3.0532513203199239</v>
      </c>
      <c r="I1571">
        <v>1094</v>
      </c>
      <c r="J1571" s="134">
        <v>0.19782040997495187</v>
      </c>
    </row>
    <row r="1572" spans="3:10" x14ac:dyDescent="0.3">
      <c r="C1572">
        <v>1095</v>
      </c>
      <c r="D1572" s="40">
        <v>3.0350458873111705</v>
      </c>
      <c r="I1572">
        <v>1095</v>
      </c>
      <c r="J1572" s="134">
        <v>0.3581011390089146</v>
      </c>
    </row>
    <row r="1573" spans="3:10" x14ac:dyDescent="0.3">
      <c r="C1573">
        <v>1096</v>
      </c>
      <c r="D1573" s="40">
        <v>2.0031588745107225</v>
      </c>
      <c r="I1573">
        <v>1096</v>
      </c>
      <c r="J1573" s="134">
        <v>0.35973878957594518</v>
      </c>
    </row>
    <row r="1574" spans="3:10" x14ac:dyDescent="0.3">
      <c r="C1574">
        <v>1097</v>
      </c>
      <c r="D1574" s="40">
        <v>3.0308929181879156</v>
      </c>
      <c r="I1574">
        <v>1097</v>
      </c>
      <c r="J1574" s="134">
        <v>0.11259389849192769</v>
      </c>
    </row>
    <row r="1575" spans="3:10" x14ac:dyDescent="0.3">
      <c r="C1575">
        <v>1098</v>
      </c>
      <c r="D1575" s="40">
        <v>2.1401160275170286</v>
      </c>
      <c r="I1575">
        <v>1098</v>
      </c>
      <c r="J1575" s="134">
        <v>0.20734438673585842</v>
      </c>
    </row>
    <row r="1576" spans="3:10" x14ac:dyDescent="0.3">
      <c r="C1576">
        <v>1099</v>
      </c>
      <c r="D1576" s="40">
        <v>2.9049538717549788</v>
      </c>
      <c r="I1576">
        <v>1099</v>
      </c>
      <c r="J1576" s="134">
        <v>0.11372841716473103</v>
      </c>
    </row>
    <row r="1577" spans="3:10" x14ac:dyDescent="0.3">
      <c r="C1577">
        <v>1100</v>
      </c>
      <c r="D1577" s="40">
        <v>2.8627369545479402</v>
      </c>
      <c r="I1577">
        <v>1100</v>
      </c>
      <c r="J1577" s="134">
        <v>0.14442730753891642</v>
      </c>
    </row>
    <row r="1578" spans="3:10" x14ac:dyDescent="0.3">
      <c r="C1578">
        <v>1101</v>
      </c>
      <c r="D1578" s="40">
        <v>2.8750295842341811</v>
      </c>
      <c r="I1578">
        <v>1101</v>
      </c>
      <c r="J1578" s="134">
        <v>0.27137283607836826</v>
      </c>
    </row>
    <row r="1579" spans="3:10" x14ac:dyDescent="0.3">
      <c r="C1579">
        <v>1102</v>
      </c>
      <c r="D1579" s="40">
        <v>2.8571775410586695</v>
      </c>
      <c r="I1579">
        <v>1102</v>
      </c>
      <c r="J1579" s="134">
        <v>0.27140143810995965</v>
      </c>
    </row>
    <row r="1580" spans="3:10" x14ac:dyDescent="0.3">
      <c r="C1580">
        <v>1103</v>
      </c>
      <c r="D1580" s="40">
        <v>2.4608866085933423</v>
      </c>
      <c r="I1580">
        <v>1103</v>
      </c>
      <c r="J1580" s="134">
        <v>0.20324319938619539</v>
      </c>
    </row>
    <row r="1581" spans="3:10" x14ac:dyDescent="0.3">
      <c r="C1581">
        <v>1104</v>
      </c>
      <c r="D1581" s="40">
        <v>2.208408573081416</v>
      </c>
      <c r="I1581">
        <v>1104</v>
      </c>
      <c r="J1581" s="134">
        <v>0.19817185116864344</v>
      </c>
    </row>
    <row r="1582" spans="3:10" x14ac:dyDescent="0.3">
      <c r="C1582">
        <v>1105</v>
      </c>
      <c r="D1582" s="40">
        <v>2.8417171079690702</v>
      </c>
      <c r="I1582">
        <v>1105</v>
      </c>
      <c r="J1582" s="134">
        <v>0.23801034205979854</v>
      </c>
    </row>
    <row r="1583" spans="3:10" x14ac:dyDescent="0.3">
      <c r="C1583">
        <v>1106</v>
      </c>
      <c r="D1583" s="40">
        <v>1.7680207303655702</v>
      </c>
      <c r="I1583">
        <v>1106</v>
      </c>
      <c r="J1583" s="134">
        <v>0.12037627460850153</v>
      </c>
    </row>
    <row r="1584" spans="3:10" x14ac:dyDescent="0.3">
      <c r="C1584">
        <v>1107</v>
      </c>
      <c r="D1584" s="40">
        <v>2.8625354936667842</v>
      </c>
      <c r="I1584">
        <v>1107</v>
      </c>
      <c r="J1584" s="134">
        <v>0.19599294409360857</v>
      </c>
    </row>
    <row r="1585" spans="3:10" x14ac:dyDescent="0.3">
      <c r="C1585">
        <v>1108</v>
      </c>
      <c r="D1585" s="40">
        <v>2.863145483975563</v>
      </c>
      <c r="I1585">
        <v>1108</v>
      </c>
      <c r="J1585" s="134">
        <v>0.31090067073390992</v>
      </c>
    </row>
    <row r="1586" spans="3:10" x14ac:dyDescent="0.3">
      <c r="C1586">
        <v>1109</v>
      </c>
      <c r="D1586" s="40">
        <v>2.5031634798629518</v>
      </c>
      <c r="I1586">
        <v>1109</v>
      </c>
      <c r="J1586" s="134">
        <v>0.31100077809542648</v>
      </c>
    </row>
    <row r="1587" spans="3:10" x14ac:dyDescent="0.3">
      <c r="C1587">
        <v>1110</v>
      </c>
      <c r="D1587" s="40">
        <v>2.7292705630561054</v>
      </c>
      <c r="I1587">
        <v>1110</v>
      </c>
      <c r="J1587" s="134">
        <v>0.26714525290005775</v>
      </c>
    </row>
    <row r="1588" spans="3:10" x14ac:dyDescent="0.3">
      <c r="C1588">
        <v>1111</v>
      </c>
      <c r="D1588" s="40">
        <v>2.0626695851446186</v>
      </c>
      <c r="I1588">
        <v>1111</v>
      </c>
      <c r="J1588" s="134">
        <v>0.23839281813729318</v>
      </c>
    </row>
    <row r="1589" spans="3:10" x14ac:dyDescent="0.3">
      <c r="C1589">
        <v>1112</v>
      </c>
      <c r="D1589" s="40">
        <v>2.2992473388693622</v>
      </c>
      <c r="I1589">
        <v>1112</v>
      </c>
      <c r="J1589" s="134">
        <v>0.26589474445507744</v>
      </c>
    </row>
    <row r="1590" spans="3:10" x14ac:dyDescent="0.3">
      <c r="C1590">
        <v>1113</v>
      </c>
      <c r="D1590" s="40">
        <v>2.962867828419375</v>
      </c>
      <c r="I1590">
        <v>1113</v>
      </c>
      <c r="J1590" s="134">
        <v>0.24868032072339097</v>
      </c>
    </row>
    <row r="1591" spans="3:10" x14ac:dyDescent="0.3">
      <c r="C1591">
        <v>1114</v>
      </c>
      <c r="D1591" s="40">
        <v>3.3771916606575814</v>
      </c>
      <c r="I1591">
        <v>1114</v>
      </c>
      <c r="J1591" s="134">
        <v>0.33617759169198469</v>
      </c>
    </row>
    <row r="1592" spans="3:10" x14ac:dyDescent="0.3">
      <c r="C1592">
        <v>1115</v>
      </c>
      <c r="D1592" s="40">
        <v>1.8979247101209324</v>
      </c>
      <c r="I1592">
        <v>1115</v>
      </c>
      <c r="J1592" s="134">
        <v>0.12406850416933657</v>
      </c>
    </row>
    <row r="1593" spans="3:10" x14ac:dyDescent="0.3">
      <c r="C1593">
        <v>1116</v>
      </c>
      <c r="D1593" s="40">
        <v>2.7746623165467046</v>
      </c>
      <c r="I1593">
        <v>1116</v>
      </c>
      <c r="J1593" s="134">
        <v>0.23228253681740685</v>
      </c>
    </row>
    <row r="1594" spans="3:10" x14ac:dyDescent="0.3">
      <c r="C1594">
        <v>1117</v>
      </c>
      <c r="D1594" s="40">
        <v>2.0723666337698883</v>
      </c>
      <c r="I1594">
        <v>1117</v>
      </c>
      <c r="J1594" s="134">
        <v>0.33819342598579372</v>
      </c>
    </row>
    <row r="1595" spans="3:10" x14ac:dyDescent="0.3">
      <c r="C1595">
        <v>1118</v>
      </c>
      <c r="D1595" s="40">
        <v>2.9349308019426839</v>
      </c>
      <c r="I1595">
        <v>1118</v>
      </c>
      <c r="J1595" s="134">
        <v>0.28120117427981972</v>
      </c>
    </row>
    <row r="1596" spans="3:10" x14ac:dyDescent="0.3">
      <c r="C1596">
        <v>1119</v>
      </c>
      <c r="D1596" s="40">
        <v>2.673060421230967</v>
      </c>
      <c r="I1596">
        <v>1119</v>
      </c>
      <c r="J1596" s="134">
        <v>0.24002639525399405</v>
      </c>
    </row>
    <row r="1597" spans="3:10" x14ac:dyDescent="0.3">
      <c r="C1597">
        <v>1120</v>
      </c>
      <c r="D1597" s="40">
        <v>2.7887062336404225</v>
      </c>
      <c r="I1597">
        <v>1120</v>
      </c>
      <c r="J1597" s="134">
        <v>0.24170647100383413</v>
      </c>
    </row>
    <row r="1598" spans="3:10" x14ac:dyDescent="0.3">
      <c r="C1598">
        <v>1121</v>
      </c>
      <c r="D1598" s="40">
        <v>2.4764454909768627</v>
      </c>
      <c r="I1598">
        <v>1121</v>
      </c>
      <c r="J1598" s="134">
        <v>0.23791928915021088</v>
      </c>
    </row>
    <row r="1599" spans="3:10" x14ac:dyDescent="0.3">
      <c r="C1599">
        <v>1122</v>
      </c>
      <c r="D1599" s="40">
        <v>2.3908960340885828</v>
      </c>
      <c r="I1599">
        <v>1122</v>
      </c>
      <c r="J1599" s="134">
        <v>0.19538336602892148</v>
      </c>
    </row>
    <row r="1600" spans="3:10" x14ac:dyDescent="0.3">
      <c r="C1600">
        <v>1123</v>
      </c>
      <c r="D1600" s="40">
        <v>2.6126309934412446</v>
      </c>
      <c r="I1600">
        <v>1123</v>
      </c>
      <c r="J1600" s="134">
        <v>0.1570168793144826</v>
      </c>
    </row>
    <row r="1601" spans="3:10" x14ac:dyDescent="0.3">
      <c r="C1601">
        <v>1124</v>
      </c>
      <c r="D1601" s="40">
        <v>2.3988938160325448</v>
      </c>
      <c r="I1601">
        <v>1124</v>
      </c>
      <c r="J1601" s="134">
        <v>8.2421900316058228E-2</v>
      </c>
    </row>
    <row r="1602" spans="3:10" x14ac:dyDescent="0.3">
      <c r="C1602">
        <v>1125</v>
      </c>
      <c r="D1602" s="40">
        <v>1.9523805954477129</v>
      </c>
      <c r="I1602">
        <v>1125</v>
      </c>
      <c r="J1602" s="134">
        <v>0.25584280698098261</v>
      </c>
    </row>
    <row r="1603" spans="3:10" x14ac:dyDescent="0.3">
      <c r="C1603">
        <v>1126</v>
      </c>
      <c r="D1603" s="40">
        <v>2.4388123908237045</v>
      </c>
      <c r="I1603">
        <v>1126</v>
      </c>
      <c r="J1603" s="134">
        <v>0.2194091055709817</v>
      </c>
    </row>
    <row r="1604" spans="3:10" x14ac:dyDescent="0.3">
      <c r="C1604">
        <v>1127</v>
      </c>
      <c r="D1604" s="40">
        <v>3.0819073244039283</v>
      </c>
      <c r="I1604">
        <v>1127</v>
      </c>
      <c r="J1604" s="134">
        <v>0.1923283627527288</v>
      </c>
    </row>
    <row r="1605" spans="3:10" x14ac:dyDescent="0.3">
      <c r="C1605">
        <v>1128</v>
      </c>
      <c r="D1605" s="40">
        <v>2.287680809232703</v>
      </c>
      <c r="I1605">
        <v>1128</v>
      </c>
      <c r="J1605" s="134">
        <v>0.26625135453988613</v>
      </c>
    </row>
    <row r="1606" spans="3:10" x14ac:dyDescent="0.3">
      <c r="C1606">
        <v>1129</v>
      </c>
      <c r="D1606" s="40">
        <v>1.9062323050797783</v>
      </c>
      <c r="I1606">
        <v>1129</v>
      </c>
      <c r="J1606" s="134">
        <v>0.14546397549980705</v>
      </c>
    </row>
    <row r="1607" spans="3:10" x14ac:dyDescent="0.3">
      <c r="C1607">
        <v>1130</v>
      </c>
      <c r="D1607" s="40">
        <v>2.5662866019799289</v>
      </c>
      <c r="I1607">
        <v>1130</v>
      </c>
      <c r="J1607" s="134">
        <v>0.26426251369546327</v>
      </c>
    </row>
    <row r="1608" spans="3:10" x14ac:dyDescent="0.3">
      <c r="C1608">
        <v>1131</v>
      </c>
      <c r="D1608" s="40">
        <v>1.7435161967910857</v>
      </c>
      <c r="I1608">
        <v>1131</v>
      </c>
      <c r="J1608" s="134">
        <v>0.25224174811458822</v>
      </c>
    </row>
    <row r="1609" spans="3:10" x14ac:dyDescent="0.3">
      <c r="C1609">
        <v>1132</v>
      </c>
      <c r="D1609" s="40">
        <v>2.7137014438035472</v>
      </c>
      <c r="I1609">
        <v>1132</v>
      </c>
      <c r="J1609" s="134">
        <v>0.20579227362042762</v>
      </c>
    </row>
    <row r="1610" spans="3:10" x14ac:dyDescent="0.3">
      <c r="C1610">
        <v>1133</v>
      </c>
      <c r="D1610" s="40">
        <v>3.0409500498522655</v>
      </c>
      <c r="I1610">
        <v>1133</v>
      </c>
      <c r="J1610" s="134">
        <v>0.23366969522932335</v>
      </c>
    </row>
    <row r="1611" spans="3:10" x14ac:dyDescent="0.3">
      <c r="C1611">
        <v>1134</v>
      </c>
      <c r="D1611" s="40">
        <v>2.3490294546147381</v>
      </c>
      <c r="I1611">
        <v>1134</v>
      </c>
      <c r="J1611" s="134">
        <v>0.27975611923333776</v>
      </c>
    </row>
    <row r="1612" spans="3:10" x14ac:dyDescent="0.3">
      <c r="C1612">
        <v>1135</v>
      </c>
      <c r="D1612" s="40">
        <v>2.7315368195081149</v>
      </c>
      <c r="I1612">
        <v>1135</v>
      </c>
      <c r="J1612" s="134">
        <v>9.942141083764211E-2</v>
      </c>
    </row>
    <row r="1613" spans="3:10" x14ac:dyDescent="0.3">
      <c r="C1613">
        <v>1136</v>
      </c>
      <c r="D1613" s="40">
        <v>2.7981622319511383</v>
      </c>
      <c r="I1613">
        <v>1136</v>
      </c>
      <c r="J1613" s="134">
        <v>0.12915832728948984</v>
      </c>
    </row>
    <row r="1614" spans="3:10" x14ac:dyDescent="0.3">
      <c r="C1614">
        <v>1137</v>
      </c>
      <c r="D1614" s="40">
        <v>2.2397984374120914</v>
      </c>
      <c r="I1614">
        <v>1137</v>
      </c>
      <c r="J1614" s="134">
        <v>0.27246727822782701</v>
      </c>
    </row>
    <row r="1615" spans="3:10" x14ac:dyDescent="0.3">
      <c r="C1615">
        <v>1138</v>
      </c>
      <c r="D1615" s="40">
        <v>2.4947301679941298</v>
      </c>
      <c r="I1615">
        <v>1138</v>
      </c>
      <c r="J1615" s="134">
        <v>0.20810426795311199</v>
      </c>
    </row>
    <row r="1616" spans="3:10" x14ac:dyDescent="0.3">
      <c r="C1616">
        <v>1139</v>
      </c>
      <c r="D1616" s="40">
        <v>2.8265497315938353</v>
      </c>
      <c r="I1616">
        <v>1139</v>
      </c>
      <c r="J1616" s="134">
        <v>0.13051732228806534</v>
      </c>
    </row>
    <row r="1617" spans="3:10" x14ac:dyDescent="0.3">
      <c r="C1617">
        <v>1140</v>
      </c>
      <c r="D1617" s="40">
        <v>3.0592108441152144</v>
      </c>
      <c r="I1617">
        <v>1140</v>
      </c>
      <c r="J1617" s="134">
        <v>0.19220000801780723</v>
      </c>
    </row>
    <row r="1618" spans="3:10" x14ac:dyDescent="0.3">
      <c r="C1618">
        <v>1141</v>
      </c>
      <c r="D1618" s="40">
        <v>2.9381173550963746</v>
      </c>
      <c r="I1618">
        <v>1141</v>
      </c>
      <c r="J1618" s="134">
        <v>0.17136573944236022</v>
      </c>
    </row>
    <row r="1619" spans="3:10" x14ac:dyDescent="0.3">
      <c r="C1619">
        <v>1142</v>
      </c>
      <c r="D1619" s="40">
        <v>3.2326395085704256</v>
      </c>
      <c r="I1619">
        <v>1142</v>
      </c>
      <c r="J1619" s="134">
        <v>0.23992984256887606</v>
      </c>
    </row>
    <row r="1620" spans="3:10" x14ac:dyDescent="0.3">
      <c r="C1620">
        <v>1143</v>
      </c>
      <c r="D1620" s="40">
        <v>3.1976378253249673</v>
      </c>
      <c r="I1620">
        <v>1143</v>
      </c>
      <c r="J1620" s="134">
        <v>0.18873603653703763</v>
      </c>
    </row>
    <row r="1621" spans="3:10" x14ac:dyDescent="0.3">
      <c r="C1621">
        <v>1144</v>
      </c>
      <c r="D1621" s="40">
        <v>2.8410519858078733</v>
      </c>
      <c r="I1621">
        <v>1144</v>
      </c>
      <c r="J1621" s="134">
        <v>0.28533090664075167</v>
      </c>
    </row>
    <row r="1622" spans="3:10" x14ac:dyDescent="0.3">
      <c r="C1622">
        <v>1145</v>
      </c>
      <c r="D1622" s="40">
        <v>2.9883460315806385</v>
      </c>
      <c r="I1622">
        <v>1145</v>
      </c>
      <c r="J1622" s="134">
        <v>0.23700059804046969</v>
      </c>
    </row>
    <row r="1623" spans="3:10" x14ac:dyDescent="0.3">
      <c r="C1623">
        <v>1146</v>
      </c>
      <c r="D1623" s="40">
        <v>3.1767115452836854</v>
      </c>
      <c r="I1623">
        <v>1146</v>
      </c>
      <c r="J1623" s="134">
        <v>0.35025521978670393</v>
      </c>
    </row>
    <row r="1624" spans="3:10" x14ac:dyDescent="0.3">
      <c r="C1624">
        <v>1147</v>
      </c>
      <c r="D1624" s="40">
        <v>3.0669158938925758</v>
      </c>
      <c r="I1624">
        <v>1147</v>
      </c>
      <c r="J1624" s="134">
        <v>0.2973474651216359</v>
      </c>
    </row>
    <row r="1625" spans="3:10" x14ac:dyDescent="0.3">
      <c r="C1625">
        <v>1148</v>
      </c>
      <c r="D1625" s="40">
        <v>3.3649072548178189</v>
      </c>
      <c r="I1625">
        <v>1148</v>
      </c>
      <c r="J1625" s="134">
        <v>0.29820272870383158</v>
      </c>
    </row>
    <row r="1626" spans="3:10" x14ac:dyDescent="0.3">
      <c r="C1626">
        <v>1149</v>
      </c>
      <c r="D1626" s="40">
        <v>2.0767487147345749</v>
      </c>
      <c r="I1626">
        <v>1149</v>
      </c>
      <c r="J1626" s="134">
        <v>0.2510086319465159</v>
      </c>
    </row>
    <row r="1627" spans="3:10" x14ac:dyDescent="0.3">
      <c r="C1627">
        <v>1150</v>
      </c>
      <c r="D1627" s="40">
        <v>2.1327698884020903</v>
      </c>
      <c r="I1627">
        <v>1150</v>
      </c>
      <c r="J1627" s="134">
        <v>0.18971810531943212</v>
      </c>
    </row>
    <row r="1628" spans="3:10" x14ac:dyDescent="0.3">
      <c r="C1628">
        <v>1151</v>
      </c>
      <c r="D1628" s="40">
        <v>3.096506986866689</v>
      </c>
      <c r="I1628">
        <v>1151</v>
      </c>
      <c r="J1628" s="134">
        <v>0.31742627498713949</v>
      </c>
    </row>
    <row r="1629" spans="3:10" x14ac:dyDescent="0.3">
      <c r="C1629">
        <v>1152</v>
      </c>
      <c r="D1629" s="40">
        <v>3.1076997022116051</v>
      </c>
      <c r="I1629">
        <v>1152</v>
      </c>
      <c r="J1629" s="134">
        <v>0.21524429804660672</v>
      </c>
    </row>
    <row r="1630" spans="3:10" x14ac:dyDescent="0.3">
      <c r="C1630">
        <v>1153</v>
      </c>
      <c r="D1630" s="40">
        <v>2.6067564913401329</v>
      </c>
      <c r="I1630">
        <v>1153</v>
      </c>
      <c r="J1630" s="134">
        <v>0.35667785443523514</v>
      </c>
    </row>
    <row r="1631" spans="3:10" x14ac:dyDescent="0.3">
      <c r="C1631">
        <v>1154</v>
      </c>
      <c r="D1631" s="40">
        <v>2.6487390029089357</v>
      </c>
      <c r="I1631">
        <v>1154</v>
      </c>
      <c r="J1631" s="134">
        <v>0.23476737524207425</v>
      </c>
    </row>
    <row r="1632" spans="3:10" x14ac:dyDescent="0.3">
      <c r="C1632">
        <v>1155</v>
      </c>
      <c r="D1632" s="40">
        <v>2.5588730929747969</v>
      </c>
      <c r="I1632">
        <v>1155</v>
      </c>
      <c r="J1632" s="134">
        <v>0.29414662578048034</v>
      </c>
    </row>
    <row r="1633" spans="3:10" x14ac:dyDescent="0.3">
      <c r="C1633">
        <v>1156</v>
      </c>
      <c r="D1633" s="40">
        <v>2.7964352492037583</v>
      </c>
      <c r="I1633">
        <v>1156</v>
      </c>
      <c r="J1633" s="134">
        <v>0.24777738672604133</v>
      </c>
    </row>
    <row r="1634" spans="3:10" x14ac:dyDescent="0.3">
      <c r="C1634">
        <v>1157</v>
      </c>
      <c r="D1634" s="40">
        <v>2.7329566981153124</v>
      </c>
      <c r="I1634">
        <v>1157</v>
      </c>
      <c r="J1634" s="134">
        <v>8.4471881036582985E-2</v>
      </c>
    </row>
    <row r="1635" spans="3:10" x14ac:dyDescent="0.3">
      <c r="C1635">
        <v>1158</v>
      </c>
      <c r="D1635" s="40">
        <v>2.5082295713567957</v>
      </c>
      <c r="I1635">
        <v>1158</v>
      </c>
      <c r="J1635" s="134">
        <v>0.25492473028934182</v>
      </c>
    </row>
    <row r="1636" spans="3:10" x14ac:dyDescent="0.3">
      <c r="C1636">
        <v>1159</v>
      </c>
      <c r="D1636" s="40">
        <v>2.1945671248980547</v>
      </c>
      <c r="I1636">
        <v>1159</v>
      </c>
      <c r="J1636" s="134">
        <v>0.28340196142612584</v>
      </c>
    </row>
    <row r="1637" spans="3:10" x14ac:dyDescent="0.3">
      <c r="C1637">
        <v>1160</v>
      </c>
      <c r="D1637" s="40">
        <v>2.2100387350753463</v>
      </c>
      <c r="I1637">
        <v>1160</v>
      </c>
      <c r="J1637" s="134">
        <v>0.34886237305417644</v>
      </c>
    </row>
    <row r="1638" spans="3:10" x14ac:dyDescent="0.3">
      <c r="C1638">
        <v>1161</v>
      </c>
      <c r="D1638" s="40">
        <v>3.266354384888424</v>
      </c>
      <c r="I1638">
        <v>1161</v>
      </c>
      <c r="J1638" s="134">
        <v>0.12013073026767707</v>
      </c>
    </row>
    <row r="1639" spans="3:10" x14ac:dyDescent="0.3">
      <c r="C1639">
        <v>1162</v>
      </c>
      <c r="D1639" s="40">
        <v>1.6761874694771197</v>
      </c>
      <c r="I1639">
        <v>1162</v>
      </c>
      <c r="J1639" s="134">
        <v>0.1335387639374046</v>
      </c>
    </row>
    <row r="1640" spans="3:10" x14ac:dyDescent="0.3">
      <c r="C1640">
        <v>1163</v>
      </c>
      <c r="D1640" s="40">
        <v>1.8959516301745478</v>
      </c>
      <c r="I1640">
        <v>1163</v>
      </c>
      <c r="J1640" s="134">
        <v>0.33051726492057476</v>
      </c>
    </row>
    <row r="1641" spans="3:10" x14ac:dyDescent="0.3">
      <c r="C1641">
        <v>1164</v>
      </c>
      <c r="D1641" s="40">
        <v>2.4577378698780428</v>
      </c>
      <c r="I1641">
        <v>1164</v>
      </c>
      <c r="J1641" s="134">
        <v>0.26911856020816627</v>
      </c>
    </row>
    <row r="1642" spans="3:10" x14ac:dyDescent="0.3">
      <c r="C1642">
        <v>1165</v>
      </c>
      <c r="D1642" s="40">
        <v>3.189394473477146</v>
      </c>
      <c r="I1642">
        <v>1165</v>
      </c>
      <c r="J1642" s="134">
        <v>0.28093995911503011</v>
      </c>
    </row>
    <row r="1643" spans="3:10" x14ac:dyDescent="0.3">
      <c r="C1643">
        <v>1166</v>
      </c>
      <c r="D1643" s="40">
        <v>2.1953880458592812</v>
      </c>
      <c r="I1643">
        <v>1166</v>
      </c>
      <c r="J1643" s="134">
        <v>0.29504960342949493</v>
      </c>
    </row>
    <row r="1644" spans="3:10" x14ac:dyDescent="0.3">
      <c r="C1644">
        <v>1167</v>
      </c>
      <c r="D1644" s="40">
        <v>2.5993369794128989</v>
      </c>
      <c r="I1644">
        <v>1167</v>
      </c>
      <c r="J1644" s="134">
        <v>0.23906762589042097</v>
      </c>
    </row>
    <row r="1645" spans="3:10" x14ac:dyDescent="0.3">
      <c r="C1645">
        <v>1168</v>
      </c>
      <c r="D1645" s="40">
        <v>2.7738282000131549</v>
      </c>
      <c r="I1645">
        <v>1168</v>
      </c>
      <c r="J1645" s="134">
        <v>0.17522264616178318</v>
      </c>
    </row>
    <row r="1646" spans="3:10" x14ac:dyDescent="0.3">
      <c r="C1646">
        <v>1169</v>
      </c>
      <c r="D1646" s="40">
        <v>2.78869043184732</v>
      </c>
      <c r="I1646">
        <v>1169</v>
      </c>
      <c r="J1646" s="134">
        <v>0.16049168086388521</v>
      </c>
    </row>
    <row r="1647" spans="3:10" x14ac:dyDescent="0.3">
      <c r="C1647">
        <v>1170</v>
      </c>
      <c r="D1647" s="40">
        <v>2.9081596801279548</v>
      </c>
      <c r="I1647">
        <v>1170</v>
      </c>
      <c r="J1647" s="134">
        <v>0.17682324370542335</v>
      </c>
    </row>
    <row r="1648" spans="3:10" x14ac:dyDescent="0.3">
      <c r="C1648">
        <v>1171</v>
      </c>
      <c r="D1648" s="40">
        <v>1.951353886791551</v>
      </c>
      <c r="I1648">
        <v>1171</v>
      </c>
      <c r="J1648" s="134">
        <v>0.12986894841572494</v>
      </c>
    </row>
    <row r="1649" spans="3:10" x14ac:dyDescent="0.3">
      <c r="C1649">
        <v>1172</v>
      </c>
      <c r="D1649" s="40">
        <v>3.273036222108197</v>
      </c>
      <c r="I1649">
        <v>1172</v>
      </c>
      <c r="J1649" s="134">
        <v>0.2054411867424577</v>
      </c>
    </row>
    <row r="1650" spans="3:10" x14ac:dyDescent="0.3">
      <c r="C1650">
        <v>1173</v>
      </c>
      <c r="D1650" s="40">
        <v>2.1219792541150713</v>
      </c>
      <c r="I1650">
        <v>1173</v>
      </c>
      <c r="J1650" s="134">
        <v>0.20389950775085364</v>
      </c>
    </row>
    <row r="1651" spans="3:10" x14ac:dyDescent="0.3">
      <c r="C1651">
        <v>1174</v>
      </c>
      <c r="D1651" s="40">
        <v>3.0990645493637365</v>
      </c>
      <c r="I1651">
        <v>1174</v>
      </c>
      <c r="J1651" s="134">
        <v>0.23137445587769223</v>
      </c>
    </row>
    <row r="1652" spans="3:10" x14ac:dyDescent="0.3">
      <c r="C1652">
        <v>1175</v>
      </c>
      <c r="D1652" s="40">
        <v>2.5954200337075579</v>
      </c>
      <c r="I1652">
        <v>1175</v>
      </c>
      <c r="J1652" s="134">
        <v>0.23824155928562818</v>
      </c>
    </row>
    <row r="1653" spans="3:10" x14ac:dyDescent="0.3">
      <c r="C1653">
        <v>1176</v>
      </c>
      <c r="D1653" s="40">
        <v>2.3687633461451663</v>
      </c>
      <c r="I1653">
        <v>1176</v>
      </c>
      <c r="J1653" s="134">
        <v>0.32996637479699786</v>
      </c>
    </row>
    <row r="1654" spans="3:10" x14ac:dyDescent="0.3">
      <c r="C1654">
        <v>1177</v>
      </c>
      <c r="D1654" s="40">
        <v>2.5771576681932737</v>
      </c>
      <c r="I1654">
        <v>1177</v>
      </c>
      <c r="J1654" s="134">
        <v>0.18010580153327527</v>
      </c>
    </row>
    <row r="1655" spans="3:10" x14ac:dyDescent="0.3">
      <c r="C1655">
        <v>1178</v>
      </c>
      <c r="D1655" s="40">
        <v>3.445268653579626</v>
      </c>
      <c r="I1655">
        <v>1178</v>
      </c>
      <c r="J1655" s="134">
        <v>0.31507980071284702</v>
      </c>
    </row>
    <row r="1656" spans="3:10" x14ac:dyDescent="0.3">
      <c r="C1656">
        <v>1179</v>
      </c>
      <c r="D1656" s="40">
        <v>2.1468577443846759</v>
      </c>
      <c r="I1656">
        <v>1179</v>
      </c>
      <c r="J1656" s="134">
        <v>0.35554931063897732</v>
      </c>
    </row>
    <row r="1657" spans="3:10" x14ac:dyDescent="0.3">
      <c r="C1657">
        <v>1180</v>
      </c>
      <c r="D1657" s="40">
        <v>2.6988938616974147</v>
      </c>
      <c r="I1657">
        <v>1180</v>
      </c>
      <c r="J1657" s="134">
        <v>0.16703924532402237</v>
      </c>
    </row>
    <row r="1658" spans="3:10" x14ac:dyDescent="0.3">
      <c r="C1658">
        <v>1181</v>
      </c>
      <c r="D1658" s="40">
        <v>2.2001188082187628</v>
      </c>
      <c r="I1658">
        <v>1181</v>
      </c>
      <c r="J1658" s="134">
        <v>0.12623570661246708</v>
      </c>
    </row>
    <row r="1659" spans="3:10" x14ac:dyDescent="0.3">
      <c r="C1659">
        <v>1182</v>
      </c>
      <c r="D1659" s="40">
        <v>2.227469336604647</v>
      </c>
      <c r="I1659">
        <v>1182</v>
      </c>
      <c r="J1659" s="134">
        <v>0.16443095420330867</v>
      </c>
    </row>
    <row r="1660" spans="3:10" x14ac:dyDescent="0.3">
      <c r="C1660">
        <v>1183</v>
      </c>
      <c r="D1660" s="40">
        <v>2.4316833539143139</v>
      </c>
      <c r="I1660">
        <v>1183</v>
      </c>
      <c r="J1660" s="134">
        <v>4.6314023366059942E-2</v>
      </c>
    </row>
    <row r="1661" spans="3:10" x14ac:dyDescent="0.3">
      <c r="C1661">
        <v>1184</v>
      </c>
      <c r="D1661" s="40">
        <v>3.0648647581913635</v>
      </c>
      <c r="I1661">
        <v>1184</v>
      </c>
      <c r="J1661" s="134">
        <v>0.28657682860558764</v>
      </c>
    </row>
    <row r="1662" spans="3:10" x14ac:dyDescent="0.3">
      <c r="C1662">
        <v>1185</v>
      </c>
      <c r="D1662" s="40">
        <v>2.1938227724170964</v>
      </c>
      <c r="I1662">
        <v>1185</v>
      </c>
      <c r="J1662" s="134">
        <v>0.35783935289518731</v>
      </c>
    </row>
    <row r="1663" spans="3:10" x14ac:dyDescent="0.3">
      <c r="C1663">
        <v>1186</v>
      </c>
      <c r="D1663" s="40">
        <v>1.5203646320740896</v>
      </c>
      <c r="I1663">
        <v>1186</v>
      </c>
      <c r="J1663" s="134">
        <v>0.24605372269933956</v>
      </c>
    </row>
    <row r="1664" spans="3:10" x14ac:dyDescent="0.3">
      <c r="C1664">
        <v>1187</v>
      </c>
      <c r="D1664" s="40">
        <v>2.6984939009615045</v>
      </c>
      <c r="I1664">
        <v>1187</v>
      </c>
      <c r="J1664" s="134">
        <v>0.34009077998344139</v>
      </c>
    </row>
    <row r="1665" spans="3:10" x14ac:dyDescent="0.3">
      <c r="C1665">
        <v>1188</v>
      </c>
      <c r="D1665" s="40">
        <v>1.5406824964572234</v>
      </c>
      <c r="I1665">
        <v>1188</v>
      </c>
      <c r="J1665" s="134">
        <v>0.28372560101541056</v>
      </c>
    </row>
    <row r="1666" spans="3:10" x14ac:dyDescent="0.3">
      <c r="C1666">
        <v>1189</v>
      </c>
      <c r="D1666" s="40">
        <v>2.9554126315588412</v>
      </c>
      <c r="I1666">
        <v>1189</v>
      </c>
      <c r="J1666" s="134">
        <v>0.22725916222086062</v>
      </c>
    </row>
    <row r="1667" spans="3:10" x14ac:dyDescent="0.3">
      <c r="C1667">
        <v>1190</v>
      </c>
      <c r="D1667" s="40">
        <v>2.0891852806972842</v>
      </c>
      <c r="I1667">
        <v>1190</v>
      </c>
      <c r="J1667" s="134">
        <v>0.28468533330660684</v>
      </c>
    </row>
    <row r="1668" spans="3:10" x14ac:dyDescent="0.3">
      <c r="C1668">
        <v>1191</v>
      </c>
      <c r="D1668" s="40">
        <v>2.4060301118368348</v>
      </c>
      <c r="I1668">
        <v>1191</v>
      </c>
      <c r="J1668" s="134">
        <v>0.32856794009563917</v>
      </c>
    </row>
    <row r="1669" spans="3:10" x14ac:dyDescent="0.3">
      <c r="C1669">
        <v>1192</v>
      </c>
      <c r="D1669" s="40">
        <v>2.9588687731138483</v>
      </c>
      <c r="I1669">
        <v>1192</v>
      </c>
      <c r="J1669" s="134">
        <v>0.29654580428981636</v>
      </c>
    </row>
    <row r="1670" spans="3:10" x14ac:dyDescent="0.3">
      <c r="C1670">
        <v>1193</v>
      </c>
      <c r="D1670" s="40">
        <v>3.241599474460616</v>
      </c>
      <c r="I1670">
        <v>1193</v>
      </c>
      <c r="J1670" s="134">
        <v>0.24676554810035123</v>
      </c>
    </row>
    <row r="1671" spans="3:10" x14ac:dyDescent="0.3">
      <c r="C1671">
        <v>1194</v>
      </c>
      <c r="D1671" s="40">
        <v>2.6203185310560801</v>
      </c>
      <c r="I1671">
        <v>1194</v>
      </c>
      <c r="J1671" s="134">
        <v>0.23067440896927849</v>
      </c>
    </row>
    <row r="1672" spans="3:10" x14ac:dyDescent="0.3">
      <c r="C1672">
        <v>1195</v>
      </c>
      <c r="D1672" s="40">
        <v>2.6859580215924503</v>
      </c>
      <c r="I1672">
        <v>1195</v>
      </c>
      <c r="J1672" s="134">
        <v>0.37664101496769242</v>
      </c>
    </row>
    <row r="1673" spans="3:10" x14ac:dyDescent="0.3">
      <c r="C1673">
        <v>1196</v>
      </c>
      <c r="D1673" s="40">
        <v>2.5505364178787584</v>
      </c>
      <c r="I1673">
        <v>1196</v>
      </c>
      <c r="J1673" s="134">
        <v>0.28779601934623766</v>
      </c>
    </row>
    <row r="1674" spans="3:10" x14ac:dyDescent="0.3">
      <c r="C1674">
        <v>1197</v>
      </c>
      <c r="D1674" s="40">
        <v>2.5020829803860094</v>
      </c>
      <c r="I1674">
        <v>1197</v>
      </c>
      <c r="J1674" s="134">
        <v>0.29063937761052272</v>
      </c>
    </row>
    <row r="1675" spans="3:10" x14ac:dyDescent="0.3">
      <c r="C1675">
        <v>1198</v>
      </c>
      <c r="D1675" s="40">
        <v>2.4801678071148459</v>
      </c>
      <c r="I1675">
        <v>1198</v>
      </c>
      <c r="J1675" s="134">
        <v>0.29650574564160648</v>
      </c>
    </row>
    <row r="1676" spans="3:10" x14ac:dyDescent="0.3">
      <c r="C1676">
        <v>1199</v>
      </c>
      <c r="D1676" s="40">
        <v>1.5583640562535817</v>
      </c>
      <c r="I1676">
        <v>1199</v>
      </c>
      <c r="J1676" s="134">
        <v>0.21929005959073899</v>
      </c>
    </row>
    <row r="1677" spans="3:10" x14ac:dyDescent="0.3">
      <c r="C1677">
        <v>1200</v>
      </c>
      <c r="D1677" s="40">
        <v>3.00334506577537</v>
      </c>
      <c r="I1677">
        <v>1200</v>
      </c>
      <c r="J1677" s="134">
        <v>0.17227450152962476</v>
      </c>
    </row>
    <row r="1678" spans="3:10" x14ac:dyDescent="0.3">
      <c r="C1678">
        <v>1201</v>
      </c>
      <c r="D1678" s="40">
        <v>2.70578587471008</v>
      </c>
      <c r="I1678">
        <v>1201</v>
      </c>
      <c r="J1678" s="134">
        <v>0.19683928520003913</v>
      </c>
    </row>
    <row r="1679" spans="3:10" x14ac:dyDescent="0.3">
      <c r="C1679">
        <v>1202</v>
      </c>
      <c r="D1679" s="40">
        <v>2.4375180220617216</v>
      </c>
      <c r="I1679">
        <v>1202</v>
      </c>
      <c r="J1679" s="134">
        <v>0.2450765196488387</v>
      </c>
    </row>
    <row r="1680" spans="3:10" x14ac:dyDescent="0.3">
      <c r="C1680">
        <v>1203</v>
      </c>
      <c r="D1680" s="40">
        <v>1.4620725964274248</v>
      </c>
      <c r="I1680">
        <v>1203</v>
      </c>
      <c r="J1680" s="134">
        <v>0.23392545057357883</v>
      </c>
    </row>
    <row r="1681" spans="3:10" x14ac:dyDescent="0.3">
      <c r="C1681">
        <v>1204</v>
      </c>
      <c r="D1681" s="40">
        <v>2.064264843774867</v>
      </c>
      <c r="I1681">
        <v>1204</v>
      </c>
      <c r="J1681" s="134">
        <v>0.24422100962578375</v>
      </c>
    </row>
    <row r="1682" spans="3:10" x14ac:dyDescent="0.3">
      <c r="C1682">
        <v>1205</v>
      </c>
      <c r="D1682" s="40">
        <v>1.8123809477067669</v>
      </c>
      <c r="I1682">
        <v>1205</v>
      </c>
      <c r="J1682" s="134">
        <v>0.16079835156318412</v>
      </c>
    </row>
    <row r="1683" spans="3:10" x14ac:dyDescent="0.3">
      <c r="C1683">
        <v>1206</v>
      </c>
      <c r="D1683" s="40">
        <v>2.5305916681224629</v>
      </c>
      <c r="I1683">
        <v>1206</v>
      </c>
      <c r="J1683" s="134">
        <v>0.24403488698404852</v>
      </c>
    </row>
    <row r="1684" spans="3:10" x14ac:dyDescent="0.3">
      <c r="C1684">
        <v>1207</v>
      </c>
      <c r="D1684" s="40">
        <v>2.3130467304456248</v>
      </c>
      <c r="I1684">
        <v>1207</v>
      </c>
      <c r="J1684" s="134">
        <v>0.30482089337739171</v>
      </c>
    </row>
    <row r="1685" spans="3:10" x14ac:dyDescent="0.3">
      <c r="C1685">
        <v>1208</v>
      </c>
      <c r="D1685" s="40">
        <v>2.851258437411472</v>
      </c>
      <c r="I1685">
        <v>1208</v>
      </c>
      <c r="J1685" s="134">
        <v>0.40138153168970736</v>
      </c>
    </row>
    <row r="1686" spans="3:10" x14ac:dyDescent="0.3">
      <c r="C1686">
        <v>1209</v>
      </c>
      <c r="D1686" s="40">
        <v>2.8537775022134797</v>
      </c>
      <c r="I1686">
        <v>1209</v>
      </c>
      <c r="J1686" s="134">
        <v>0.20819174646678218</v>
      </c>
    </row>
    <row r="1687" spans="3:10" x14ac:dyDescent="0.3">
      <c r="C1687">
        <v>1210</v>
      </c>
      <c r="D1687" s="40">
        <v>1.7369821108101422</v>
      </c>
      <c r="I1687">
        <v>1210</v>
      </c>
      <c r="J1687" s="134">
        <v>0.34106579851744234</v>
      </c>
    </row>
    <row r="1688" spans="3:10" x14ac:dyDescent="0.3">
      <c r="C1688">
        <v>1211</v>
      </c>
      <c r="D1688" s="40">
        <v>2.9260082965600445</v>
      </c>
      <c r="I1688">
        <v>1211</v>
      </c>
      <c r="J1688" s="134">
        <v>0.32993271654772705</v>
      </c>
    </row>
    <row r="1689" spans="3:10" x14ac:dyDescent="0.3">
      <c r="C1689">
        <v>1212</v>
      </c>
      <c r="D1689" s="40">
        <v>2.7327971975659957</v>
      </c>
      <c r="I1689">
        <v>1212</v>
      </c>
      <c r="J1689" s="134">
        <v>0.24610175213281171</v>
      </c>
    </row>
    <row r="1690" spans="3:10" x14ac:dyDescent="0.3">
      <c r="C1690">
        <v>1213</v>
      </c>
      <c r="D1690" s="40">
        <v>2.4678381360056525</v>
      </c>
      <c r="I1690">
        <v>1213</v>
      </c>
      <c r="J1690" s="134">
        <v>0.24218722207395604</v>
      </c>
    </row>
    <row r="1691" spans="3:10" x14ac:dyDescent="0.3">
      <c r="C1691">
        <v>1214</v>
      </c>
      <c r="D1691" s="40">
        <v>2.944404792566131</v>
      </c>
      <c r="I1691">
        <v>1214</v>
      </c>
      <c r="J1691" s="134">
        <v>6.9006408180187329E-2</v>
      </c>
    </row>
    <row r="1692" spans="3:10" x14ac:dyDescent="0.3">
      <c r="C1692">
        <v>1215</v>
      </c>
      <c r="D1692" s="40">
        <v>1.9641169400230887</v>
      </c>
      <c r="I1692">
        <v>1215</v>
      </c>
      <c r="J1692" s="134">
        <v>0.23013902717119494</v>
      </c>
    </row>
    <row r="1693" spans="3:10" x14ac:dyDescent="0.3">
      <c r="C1693">
        <v>1216</v>
      </c>
      <c r="D1693" s="40">
        <v>2.0345007436060274</v>
      </c>
      <c r="I1693">
        <v>1216</v>
      </c>
      <c r="J1693" s="134">
        <v>0.16384616646022954</v>
      </c>
    </row>
    <row r="1694" spans="3:10" x14ac:dyDescent="0.3">
      <c r="C1694">
        <v>1217</v>
      </c>
      <c r="D1694" s="40">
        <v>3.0318972289509745</v>
      </c>
      <c r="I1694">
        <v>1217</v>
      </c>
      <c r="J1694" s="134">
        <v>0.17548698024488307</v>
      </c>
    </row>
    <row r="1695" spans="3:10" x14ac:dyDescent="0.3">
      <c r="C1695">
        <v>1218</v>
      </c>
      <c r="D1695" s="40">
        <v>1.615349216100497</v>
      </c>
      <c r="I1695">
        <v>1218</v>
      </c>
      <c r="J1695" s="134">
        <v>0.11170362858538385</v>
      </c>
    </row>
    <row r="1696" spans="3:10" x14ac:dyDescent="0.3">
      <c r="C1696">
        <v>1219</v>
      </c>
      <c r="D1696" s="40">
        <v>2.0123606250449839</v>
      </c>
      <c r="I1696">
        <v>1219</v>
      </c>
      <c r="J1696" s="134">
        <v>0.24989327461653943</v>
      </c>
    </row>
    <row r="1697" spans="3:10" x14ac:dyDescent="0.3">
      <c r="C1697">
        <v>1220</v>
      </c>
      <c r="D1697" s="40">
        <v>2.5015411606482556</v>
      </c>
      <c r="I1697">
        <v>1220</v>
      </c>
      <c r="J1697" s="134">
        <v>0.18112732654100427</v>
      </c>
    </row>
    <row r="1698" spans="3:10" x14ac:dyDescent="0.3">
      <c r="C1698">
        <v>1221</v>
      </c>
      <c r="D1698" s="40">
        <v>3.4092771879740611</v>
      </c>
      <c r="I1698">
        <v>1221</v>
      </c>
      <c r="J1698" s="134">
        <v>0.30219019698286709</v>
      </c>
    </row>
    <row r="1699" spans="3:10" x14ac:dyDescent="0.3">
      <c r="C1699">
        <v>1222</v>
      </c>
      <c r="D1699" s="40">
        <v>3.3809179009555201</v>
      </c>
      <c r="I1699">
        <v>1222</v>
      </c>
      <c r="J1699" s="134">
        <v>0.330365475079196</v>
      </c>
    </row>
    <row r="1700" spans="3:10" x14ac:dyDescent="0.3">
      <c r="C1700">
        <v>1223</v>
      </c>
      <c r="D1700" s="40">
        <v>2.6781958857834813</v>
      </c>
      <c r="I1700">
        <v>1223</v>
      </c>
      <c r="J1700" s="134">
        <v>0.22184285041173579</v>
      </c>
    </row>
    <row r="1701" spans="3:10" x14ac:dyDescent="0.3">
      <c r="C1701">
        <v>1224</v>
      </c>
      <c r="D1701" s="40">
        <v>2.4578966197407164</v>
      </c>
      <c r="I1701">
        <v>1224</v>
      </c>
      <c r="J1701" s="134">
        <v>0.23580004995965598</v>
      </c>
    </row>
    <row r="1702" spans="3:10" x14ac:dyDescent="0.3">
      <c r="C1702">
        <v>1225</v>
      </c>
      <c r="D1702" s="40">
        <v>2.9536226498100708</v>
      </c>
      <c r="I1702">
        <v>1225</v>
      </c>
      <c r="J1702" s="134">
        <v>0.2646218414770749</v>
      </c>
    </row>
    <row r="1703" spans="3:10" x14ac:dyDescent="0.3">
      <c r="C1703">
        <v>1226</v>
      </c>
      <c r="D1703" s="40">
        <v>3.1304652164193745</v>
      </c>
      <c r="I1703">
        <v>1226</v>
      </c>
      <c r="J1703" s="134">
        <v>0.10061320816195463</v>
      </c>
    </row>
    <row r="1704" spans="3:10" x14ac:dyDescent="0.3">
      <c r="C1704">
        <v>1227</v>
      </c>
      <c r="D1704" s="40">
        <v>2.9953315896386274</v>
      </c>
      <c r="I1704">
        <v>1227</v>
      </c>
      <c r="J1704" s="134">
        <v>0.20397027290243663</v>
      </c>
    </row>
    <row r="1705" spans="3:10" x14ac:dyDescent="0.3">
      <c r="C1705">
        <v>1228</v>
      </c>
      <c r="D1705" s="40">
        <v>2.8652312123201065</v>
      </c>
      <c r="I1705">
        <v>1228</v>
      </c>
      <c r="J1705" s="134">
        <v>0.2450347064970817</v>
      </c>
    </row>
    <row r="1706" spans="3:10" x14ac:dyDescent="0.3">
      <c r="C1706">
        <v>1229</v>
      </c>
      <c r="D1706" s="40">
        <v>2.0065003957897574</v>
      </c>
      <c r="I1706">
        <v>1229</v>
      </c>
      <c r="J1706" s="134">
        <v>0.25881050529928884</v>
      </c>
    </row>
    <row r="1707" spans="3:10" x14ac:dyDescent="0.3">
      <c r="C1707">
        <v>1230</v>
      </c>
      <c r="D1707" s="40">
        <v>2.8107001052904486</v>
      </c>
      <c r="I1707">
        <v>1230</v>
      </c>
      <c r="J1707" s="134">
        <v>0.27099030167260962</v>
      </c>
    </row>
    <row r="1708" spans="3:10" x14ac:dyDescent="0.3">
      <c r="C1708">
        <v>1231</v>
      </c>
      <c r="D1708" s="40">
        <v>2.0408955039071306</v>
      </c>
      <c r="I1708">
        <v>1231</v>
      </c>
      <c r="J1708" s="134">
        <v>0.18603599746066068</v>
      </c>
    </row>
    <row r="1709" spans="3:10" x14ac:dyDescent="0.3">
      <c r="C1709">
        <v>1232</v>
      </c>
      <c r="D1709" s="40">
        <v>2.8473712663378672</v>
      </c>
      <c r="I1709">
        <v>1232</v>
      </c>
      <c r="J1709" s="134">
        <v>0.19386395241072085</v>
      </c>
    </row>
    <row r="1710" spans="3:10" x14ac:dyDescent="0.3">
      <c r="C1710">
        <v>1233</v>
      </c>
      <c r="D1710" s="40">
        <v>3.1850416097418024</v>
      </c>
      <c r="I1710">
        <v>1233</v>
      </c>
      <c r="J1710" s="134">
        <v>0.27670642156037939</v>
      </c>
    </row>
    <row r="1711" spans="3:10" x14ac:dyDescent="0.3">
      <c r="C1711">
        <v>1234</v>
      </c>
      <c r="D1711" s="40">
        <v>2.1019853540187938</v>
      </c>
      <c r="I1711">
        <v>1234</v>
      </c>
      <c r="J1711" s="134">
        <v>0.32632843671715395</v>
      </c>
    </row>
    <row r="1712" spans="3:10" x14ac:dyDescent="0.3">
      <c r="C1712">
        <v>1235</v>
      </c>
      <c r="D1712" s="40">
        <v>2.4874557204633794</v>
      </c>
      <c r="I1712">
        <v>1235</v>
      </c>
      <c r="J1712" s="134">
        <v>0.28772392305119632</v>
      </c>
    </row>
    <row r="1713" spans="3:10" x14ac:dyDescent="0.3">
      <c r="C1713">
        <v>1236</v>
      </c>
      <c r="D1713" s="40">
        <v>2.6706697077918555</v>
      </c>
      <c r="I1713">
        <v>1236</v>
      </c>
      <c r="J1713" s="134">
        <v>0.3137875127915446</v>
      </c>
    </row>
    <row r="1714" spans="3:10" x14ac:dyDescent="0.3">
      <c r="C1714">
        <v>1237</v>
      </c>
      <c r="D1714" s="40">
        <v>2.7408522897727119</v>
      </c>
      <c r="I1714">
        <v>1237</v>
      </c>
      <c r="J1714" s="134">
        <v>0.12101816853252223</v>
      </c>
    </row>
    <row r="1715" spans="3:10" x14ac:dyDescent="0.3">
      <c r="C1715">
        <v>1238</v>
      </c>
      <c r="D1715" s="40">
        <v>2.3840758894451612</v>
      </c>
      <c r="I1715">
        <v>1238</v>
      </c>
      <c r="J1715" s="134">
        <v>0.31566740241168967</v>
      </c>
    </row>
    <row r="1716" spans="3:10" x14ac:dyDescent="0.3">
      <c r="C1716">
        <v>1239</v>
      </c>
      <c r="D1716" s="40">
        <v>3.3576133767878793</v>
      </c>
      <c r="I1716">
        <v>1239</v>
      </c>
      <c r="J1716" s="134">
        <v>0.27651865774644557</v>
      </c>
    </row>
    <row r="1717" spans="3:10" x14ac:dyDescent="0.3">
      <c r="C1717">
        <v>1240</v>
      </c>
      <c r="D1717" s="40">
        <v>2.8146697283700965</v>
      </c>
      <c r="I1717">
        <v>1240</v>
      </c>
      <c r="J1717" s="134">
        <v>0.17195377722742888</v>
      </c>
    </row>
    <row r="1718" spans="3:10" x14ac:dyDescent="0.3">
      <c r="C1718">
        <v>1241</v>
      </c>
      <c r="D1718" s="40">
        <v>3.04752482380212</v>
      </c>
      <c r="I1718">
        <v>1241</v>
      </c>
      <c r="J1718" s="134">
        <v>0.33023673421882949</v>
      </c>
    </row>
    <row r="1719" spans="3:10" x14ac:dyDescent="0.3">
      <c r="C1719">
        <v>1242</v>
      </c>
      <c r="D1719" s="40">
        <v>3.0847421563734749</v>
      </c>
      <c r="I1719">
        <v>1242</v>
      </c>
      <c r="J1719" s="134">
        <v>0.33709294407081702</v>
      </c>
    </row>
    <row r="1720" spans="3:10" x14ac:dyDescent="0.3">
      <c r="C1720">
        <v>1243</v>
      </c>
      <c r="D1720" s="40">
        <v>2.7240071373108306</v>
      </c>
      <c r="I1720">
        <v>1243</v>
      </c>
      <c r="J1720" s="134">
        <v>0.15089657815743984</v>
      </c>
    </row>
    <row r="1721" spans="3:10" x14ac:dyDescent="0.3">
      <c r="C1721">
        <v>1244</v>
      </c>
      <c r="D1721" s="40">
        <v>2.2743970681437751</v>
      </c>
      <c r="I1721">
        <v>1244</v>
      </c>
      <c r="J1721" s="134">
        <v>0.37262197915314665</v>
      </c>
    </row>
    <row r="1722" spans="3:10" x14ac:dyDescent="0.3">
      <c r="C1722">
        <v>1245</v>
      </c>
      <c r="D1722" s="40">
        <v>2.0321278993626395</v>
      </c>
      <c r="I1722">
        <v>1245</v>
      </c>
      <c r="J1722" s="134">
        <v>0.10874304797259393</v>
      </c>
    </row>
    <row r="1723" spans="3:10" x14ac:dyDescent="0.3">
      <c r="C1723">
        <v>1246</v>
      </c>
      <c r="D1723" s="40">
        <v>2.8747365140621</v>
      </c>
      <c r="I1723">
        <v>1246</v>
      </c>
      <c r="J1723" s="134">
        <v>7.8214051447344168E-2</v>
      </c>
    </row>
    <row r="1724" spans="3:10" x14ac:dyDescent="0.3">
      <c r="C1724">
        <v>1247</v>
      </c>
      <c r="D1724" s="40">
        <v>2.5193001901164052</v>
      </c>
      <c r="I1724">
        <v>1247</v>
      </c>
      <c r="J1724" s="134">
        <v>0.26851253208161374</v>
      </c>
    </row>
    <row r="1725" spans="3:10" x14ac:dyDescent="0.3">
      <c r="C1725">
        <v>1248</v>
      </c>
      <c r="D1725" s="40">
        <v>2.4579367194904078</v>
      </c>
      <c r="I1725">
        <v>1248</v>
      </c>
      <c r="J1725" s="134">
        <v>0.27825367269619616</v>
      </c>
    </row>
    <row r="1726" spans="3:10" x14ac:dyDescent="0.3">
      <c r="C1726">
        <v>1249</v>
      </c>
      <c r="D1726" s="40">
        <v>2.5326761762730934</v>
      </c>
      <c r="I1726">
        <v>1249</v>
      </c>
      <c r="J1726" s="134">
        <v>0.22242389070894086</v>
      </c>
    </row>
    <row r="1727" spans="3:10" x14ac:dyDescent="0.3">
      <c r="C1727">
        <v>1250</v>
      </c>
      <c r="D1727" s="40">
        <v>3.1535117073546921</v>
      </c>
      <c r="I1727">
        <v>1250</v>
      </c>
      <c r="J1727" s="134">
        <v>0.24965335289865642</v>
      </c>
    </row>
    <row r="1728" spans="3:10" x14ac:dyDescent="0.3">
      <c r="C1728">
        <v>1251</v>
      </c>
      <c r="D1728" s="40">
        <v>2.5880382446899484</v>
      </c>
      <c r="I1728">
        <v>1251</v>
      </c>
      <c r="J1728" s="134">
        <v>0.20850304874990222</v>
      </c>
    </row>
    <row r="1729" spans="3:10" x14ac:dyDescent="0.3">
      <c r="C1729">
        <v>1252</v>
      </c>
      <c r="D1729" s="40">
        <v>2.4567720117020029</v>
      </c>
      <c r="I1729">
        <v>1252</v>
      </c>
      <c r="J1729" s="134">
        <v>0.2926076095429393</v>
      </c>
    </row>
    <row r="1730" spans="3:10" x14ac:dyDescent="0.3">
      <c r="C1730">
        <v>1253</v>
      </c>
      <c r="D1730" s="40">
        <v>2.4160291279171568</v>
      </c>
      <c r="I1730">
        <v>1253</v>
      </c>
      <c r="J1730" s="134">
        <v>0.35906749489849488</v>
      </c>
    </row>
    <row r="1731" spans="3:10" x14ac:dyDescent="0.3">
      <c r="C1731">
        <v>1254</v>
      </c>
      <c r="D1731" s="40">
        <v>2.7058729340998773</v>
      </c>
      <c r="I1731">
        <v>1254</v>
      </c>
      <c r="J1731" s="134">
        <v>4.5768602271274883E-2</v>
      </c>
    </row>
    <row r="1732" spans="3:10" x14ac:dyDescent="0.3">
      <c r="C1732">
        <v>1255</v>
      </c>
      <c r="D1732" s="40">
        <v>2.3078229848069967</v>
      </c>
      <c r="I1732">
        <v>1255</v>
      </c>
      <c r="J1732" s="134">
        <v>0.30650391372045727</v>
      </c>
    </row>
    <row r="1733" spans="3:10" x14ac:dyDescent="0.3">
      <c r="C1733">
        <v>1256</v>
      </c>
      <c r="D1733" s="40">
        <v>1.624822488450911</v>
      </c>
      <c r="I1733">
        <v>1256</v>
      </c>
      <c r="J1733" s="134">
        <v>0.20152206423978991</v>
      </c>
    </row>
    <row r="1734" spans="3:10" x14ac:dyDescent="0.3">
      <c r="C1734">
        <v>1257</v>
      </c>
      <c r="D1734" s="40">
        <v>2.7420725624803053</v>
      </c>
      <c r="I1734">
        <v>1257</v>
      </c>
      <c r="J1734" s="134">
        <v>0.3001126230713127</v>
      </c>
    </row>
    <row r="1735" spans="3:10" x14ac:dyDescent="0.3">
      <c r="C1735">
        <v>1258</v>
      </c>
      <c r="D1735" s="40">
        <v>2.7143631247873494</v>
      </c>
      <c r="I1735">
        <v>1258</v>
      </c>
      <c r="J1735" s="134">
        <v>0.18330925776704876</v>
      </c>
    </row>
    <row r="1736" spans="3:10" x14ac:dyDescent="0.3">
      <c r="C1736">
        <v>1259</v>
      </c>
      <c r="D1736" s="40">
        <v>2.026139989941194</v>
      </c>
      <c r="I1736">
        <v>1259</v>
      </c>
      <c r="J1736" s="134">
        <v>0.33988651309951545</v>
      </c>
    </row>
    <row r="1737" spans="3:10" x14ac:dyDescent="0.3">
      <c r="C1737">
        <v>1260</v>
      </c>
      <c r="D1737" s="40">
        <v>1.8559244451271575</v>
      </c>
      <c r="I1737">
        <v>1260</v>
      </c>
      <c r="J1737" s="134">
        <v>0.26100954933605558</v>
      </c>
    </row>
    <row r="1738" spans="3:10" x14ac:dyDescent="0.3">
      <c r="C1738">
        <v>1261</v>
      </c>
      <c r="D1738" s="40">
        <v>3.0670482515508808</v>
      </c>
      <c r="I1738">
        <v>1261</v>
      </c>
      <c r="J1738" s="134">
        <v>0.32765796299813199</v>
      </c>
    </row>
    <row r="1739" spans="3:10" x14ac:dyDescent="0.3">
      <c r="C1739">
        <v>1262</v>
      </c>
      <c r="D1739" s="40">
        <v>3.2781036079253987</v>
      </c>
      <c r="I1739">
        <v>1262</v>
      </c>
      <c r="J1739" s="134">
        <v>0.19175885082915101</v>
      </c>
    </row>
    <row r="1740" spans="3:10" x14ac:dyDescent="0.3">
      <c r="C1740">
        <v>1263</v>
      </c>
      <c r="D1740" s="40">
        <v>2.7334070376848363</v>
      </c>
      <c r="I1740">
        <v>1263</v>
      </c>
      <c r="J1740" s="134">
        <v>0.20040205692405966</v>
      </c>
    </row>
    <row r="1741" spans="3:10" x14ac:dyDescent="0.3">
      <c r="C1741">
        <v>1264</v>
      </c>
      <c r="D1741" s="40">
        <v>2.9158147454677912</v>
      </c>
      <c r="I1741">
        <v>1264</v>
      </c>
      <c r="J1741" s="134">
        <v>0.27807803005164478</v>
      </c>
    </row>
    <row r="1742" spans="3:10" x14ac:dyDescent="0.3">
      <c r="C1742">
        <v>1265</v>
      </c>
      <c r="D1742" s="40">
        <v>3.1569873806707789</v>
      </c>
      <c r="I1742">
        <v>1265</v>
      </c>
      <c r="J1742" s="134">
        <v>0.23268873423453496</v>
      </c>
    </row>
    <row r="1743" spans="3:10" x14ac:dyDescent="0.3">
      <c r="C1743">
        <v>1266</v>
      </c>
      <c r="D1743" s="40">
        <v>2.7127771900853941</v>
      </c>
      <c r="I1743">
        <v>1266</v>
      </c>
      <c r="J1743" s="134">
        <v>0.23389921772334565</v>
      </c>
    </row>
    <row r="1744" spans="3:10" x14ac:dyDescent="0.3">
      <c r="C1744">
        <v>1267</v>
      </c>
      <c r="D1744" s="40">
        <v>2.3835055818504745</v>
      </c>
      <c r="I1744">
        <v>1267</v>
      </c>
      <c r="J1744" s="134">
        <v>7.3114460128040459E-2</v>
      </c>
    </row>
    <row r="1745" spans="3:10" x14ac:dyDescent="0.3">
      <c r="C1745">
        <v>1268</v>
      </c>
      <c r="D1745" s="40">
        <v>2.5937556773058583</v>
      </c>
      <c r="I1745">
        <v>1268</v>
      </c>
      <c r="J1745" s="134">
        <v>0.19305807932840224</v>
      </c>
    </row>
    <row r="1746" spans="3:10" x14ac:dyDescent="0.3">
      <c r="C1746">
        <v>1269</v>
      </c>
      <c r="D1746" s="40">
        <v>2.6966359399238002</v>
      </c>
      <c r="I1746">
        <v>1269</v>
      </c>
      <c r="J1746" s="134">
        <v>0.20918291774553022</v>
      </c>
    </row>
    <row r="1747" spans="3:10" x14ac:dyDescent="0.3">
      <c r="C1747">
        <v>1270</v>
      </c>
      <c r="D1747" s="40">
        <v>3.5186893500352552</v>
      </c>
      <c r="I1747">
        <v>1270</v>
      </c>
      <c r="J1747" s="134">
        <v>0.19467875924969169</v>
      </c>
    </row>
    <row r="1748" spans="3:10" x14ac:dyDescent="0.3">
      <c r="C1748">
        <v>1271</v>
      </c>
      <c r="D1748" s="40">
        <v>3.6773737164598259</v>
      </c>
      <c r="I1748">
        <v>1271</v>
      </c>
      <c r="J1748" s="134">
        <v>0.13085868766414421</v>
      </c>
    </row>
    <row r="1749" spans="3:10" x14ac:dyDescent="0.3">
      <c r="C1749">
        <v>1272</v>
      </c>
      <c r="D1749" s="40">
        <v>2.4385911464023957</v>
      </c>
      <c r="I1749">
        <v>1272</v>
      </c>
      <c r="J1749" s="134">
        <v>0.17352547784189665</v>
      </c>
    </row>
    <row r="1750" spans="3:10" x14ac:dyDescent="0.3">
      <c r="C1750">
        <v>1273</v>
      </c>
      <c r="D1750" s="40">
        <v>1.7844922374216712</v>
      </c>
      <c r="I1750">
        <v>1273</v>
      </c>
      <c r="J1750" s="134">
        <v>0.25853955548865448</v>
      </c>
    </row>
    <row r="1751" spans="3:10" x14ac:dyDescent="0.3">
      <c r="C1751">
        <v>1274</v>
      </c>
      <c r="D1751" s="40">
        <v>3.4987597444718914</v>
      </c>
      <c r="I1751">
        <v>1274</v>
      </c>
      <c r="J1751" s="134">
        <v>0.25043120737546909</v>
      </c>
    </row>
    <row r="1752" spans="3:10" x14ac:dyDescent="0.3">
      <c r="C1752">
        <v>1275</v>
      </c>
      <c r="D1752" s="40">
        <v>2.2120293300490808</v>
      </c>
      <c r="I1752">
        <v>1275</v>
      </c>
      <c r="J1752" s="134">
        <v>0.27234208545900396</v>
      </c>
    </row>
    <row r="1753" spans="3:10" x14ac:dyDescent="0.3">
      <c r="C1753">
        <v>1276</v>
      </c>
      <c r="D1753" s="40">
        <v>2.3067786001120956</v>
      </c>
      <c r="I1753">
        <v>1276</v>
      </c>
      <c r="J1753" s="134">
        <v>0.2853651344907282</v>
      </c>
    </row>
    <row r="1754" spans="3:10" x14ac:dyDescent="0.3">
      <c r="C1754">
        <v>1277</v>
      </c>
      <c r="D1754" s="40">
        <v>1.9115362416932391</v>
      </c>
      <c r="I1754">
        <v>1277</v>
      </c>
      <c r="J1754" s="134">
        <v>0.24830204160315028</v>
      </c>
    </row>
    <row r="1755" spans="3:10" x14ac:dyDescent="0.3">
      <c r="C1755">
        <v>1278</v>
      </c>
      <c r="D1755" s="40">
        <v>2.4119901781038786</v>
      </c>
      <c r="I1755">
        <v>1278</v>
      </c>
      <c r="J1755" s="134">
        <v>0.32593627643778644</v>
      </c>
    </row>
    <row r="1756" spans="3:10" x14ac:dyDescent="0.3">
      <c r="C1756">
        <v>1279</v>
      </c>
      <c r="D1756" s="40">
        <v>2.4749566150530953</v>
      </c>
      <c r="I1756">
        <v>1279</v>
      </c>
      <c r="J1756" s="134">
        <v>0.16675890848626218</v>
      </c>
    </row>
    <row r="1757" spans="3:10" x14ac:dyDescent="0.3">
      <c r="C1757">
        <v>1280</v>
      </c>
      <c r="D1757" s="40">
        <v>3.0145542839453068</v>
      </c>
      <c r="I1757">
        <v>1280</v>
      </c>
      <c r="J1757" s="134">
        <v>0.24343086455640917</v>
      </c>
    </row>
    <row r="1758" spans="3:10" x14ac:dyDescent="0.3">
      <c r="C1758">
        <v>1281</v>
      </c>
      <c r="D1758" s="40">
        <v>2.4610897165956862</v>
      </c>
      <c r="I1758">
        <v>1281</v>
      </c>
      <c r="J1758" s="134">
        <v>0.29634616904427658</v>
      </c>
    </row>
    <row r="1759" spans="3:10" x14ac:dyDescent="0.3">
      <c r="C1759">
        <v>1282</v>
      </c>
      <c r="D1759" s="40">
        <v>3.0355037966547926</v>
      </c>
      <c r="I1759">
        <v>1282</v>
      </c>
      <c r="J1759" s="134">
        <v>0.35111348300913536</v>
      </c>
    </row>
    <row r="1760" spans="3:10" x14ac:dyDescent="0.3">
      <c r="C1760">
        <v>1283</v>
      </c>
      <c r="D1760" s="40">
        <v>2.6700169769589626</v>
      </c>
      <c r="I1760">
        <v>1283</v>
      </c>
      <c r="J1760" s="134">
        <v>0.28503860318917451</v>
      </c>
    </row>
    <row r="1761" spans="3:10" x14ac:dyDescent="0.3">
      <c r="C1761">
        <v>1284</v>
      </c>
      <c r="D1761" s="40">
        <v>2.9949671513839808</v>
      </c>
      <c r="I1761">
        <v>1284</v>
      </c>
      <c r="J1761" s="134">
        <v>0.16982091242756847</v>
      </c>
    </row>
    <row r="1762" spans="3:10" x14ac:dyDescent="0.3">
      <c r="C1762">
        <v>1285</v>
      </c>
      <c r="D1762" s="40">
        <v>3.1131628534491704</v>
      </c>
      <c r="I1762">
        <v>1285</v>
      </c>
      <c r="J1762" s="134">
        <v>0.14392381843070634</v>
      </c>
    </row>
    <row r="1763" spans="3:10" x14ac:dyDescent="0.3">
      <c r="C1763">
        <v>1286</v>
      </c>
      <c r="D1763" s="40">
        <v>2.1764188737552423</v>
      </c>
      <c r="I1763">
        <v>1286</v>
      </c>
      <c r="J1763" s="134">
        <v>0.28692079100423307</v>
      </c>
    </row>
    <row r="1764" spans="3:10" x14ac:dyDescent="0.3">
      <c r="C1764">
        <v>1287</v>
      </c>
      <c r="D1764" s="40">
        <v>2.7624487498349848</v>
      </c>
      <c r="I1764">
        <v>1287</v>
      </c>
      <c r="J1764" s="134">
        <v>0.27889999175848246</v>
      </c>
    </row>
    <row r="1765" spans="3:10" x14ac:dyDescent="0.3">
      <c r="C1765">
        <v>1288</v>
      </c>
      <c r="D1765" s="40">
        <v>2.7016366503824636</v>
      </c>
      <c r="I1765">
        <v>1288</v>
      </c>
      <c r="J1765" s="134">
        <v>0.35089346925987952</v>
      </c>
    </row>
    <row r="1766" spans="3:10" x14ac:dyDescent="0.3">
      <c r="C1766">
        <v>1289</v>
      </c>
      <c r="D1766" s="40">
        <v>2.4221254550483988</v>
      </c>
      <c r="I1766">
        <v>1289</v>
      </c>
      <c r="J1766" s="134">
        <v>0.17806664554436868</v>
      </c>
    </row>
    <row r="1767" spans="3:10" x14ac:dyDescent="0.3">
      <c r="C1767">
        <v>1290</v>
      </c>
      <c r="D1767" s="40">
        <v>2.0728947050289643</v>
      </c>
      <c r="I1767">
        <v>1290</v>
      </c>
      <c r="J1767" s="134">
        <v>0.27158380600874366</v>
      </c>
    </row>
    <row r="1768" spans="3:10" x14ac:dyDescent="0.3">
      <c r="C1768">
        <v>1291</v>
      </c>
      <c r="D1768" s="40">
        <v>1.8733222132617324</v>
      </c>
      <c r="I1768">
        <v>1291</v>
      </c>
      <c r="J1768" s="134">
        <v>0.23374570770931746</v>
      </c>
    </row>
    <row r="1769" spans="3:10" x14ac:dyDescent="0.3">
      <c r="C1769">
        <v>1292</v>
      </c>
      <c r="D1769" s="40">
        <v>2.8141794622402818</v>
      </c>
      <c r="I1769">
        <v>1292</v>
      </c>
      <c r="J1769" s="134">
        <v>0.22735471279507657</v>
      </c>
    </row>
    <row r="1770" spans="3:10" x14ac:dyDescent="0.3">
      <c r="C1770">
        <v>1293</v>
      </c>
      <c r="D1770" s="40">
        <v>2.6224608900097328</v>
      </c>
      <c r="I1770">
        <v>1293</v>
      </c>
      <c r="J1770" s="134">
        <v>0.32032964071681946</v>
      </c>
    </row>
    <row r="1771" spans="3:10" x14ac:dyDescent="0.3">
      <c r="C1771">
        <v>1294</v>
      </c>
      <c r="D1771" s="40">
        <v>1.9290412686418112</v>
      </c>
      <c r="I1771">
        <v>1294</v>
      </c>
      <c r="J1771" s="134">
        <v>0.20943096471792955</v>
      </c>
    </row>
    <row r="1772" spans="3:10" x14ac:dyDescent="0.3">
      <c r="C1772">
        <v>1295</v>
      </c>
      <c r="D1772" s="40">
        <v>3.3641072237175371</v>
      </c>
      <c r="I1772">
        <v>1295</v>
      </c>
      <c r="J1772" s="134">
        <v>0.20153452469438804</v>
      </c>
    </row>
    <row r="1773" spans="3:10" x14ac:dyDescent="0.3">
      <c r="C1773">
        <v>1296</v>
      </c>
      <c r="D1773" s="40">
        <v>3.7203970204323951</v>
      </c>
      <c r="I1773">
        <v>1296</v>
      </c>
      <c r="J1773" s="134">
        <v>0.23268832894385505</v>
      </c>
    </row>
    <row r="1774" spans="3:10" x14ac:dyDescent="0.3">
      <c r="C1774">
        <v>1297</v>
      </c>
      <c r="D1774" s="40">
        <v>2.1545486952395518</v>
      </c>
      <c r="I1774">
        <v>1297</v>
      </c>
      <c r="J1774" s="134">
        <v>0.24374687848071352</v>
      </c>
    </row>
    <row r="1775" spans="3:10" x14ac:dyDescent="0.3">
      <c r="C1775">
        <v>1298</v>
      </c>
      <c r="D1775" s="40">
        <v>2.8023288158106028</v>
      </c>
      <c r="I1775">
        <v>1298</v>
      </c>
      <c r="J1775" s="134">
        <v>0.15757451101585818</v>
      </c>
    </row>
    <row r="1776" spans="3:10" x14ac:dyDescent="0.3">
      <c r="C1776">
        <v>1299</v>
      </c>
      <c r="D1776" s="40">
        <v>2.7970911869648911</v>
      </c>
      <c r="I1776">
        <v>1299</v>
      </c>
      <c r="J1776" s="134">
        <v>0.2257181634765999</v>
      </c>
    </row>
    <row r="1777" spans="3:10" x14ac:dyDescent="0.3">
      <c r="C1777">
        <v>1300</v>
      </c>
      <c r="D1777" s="40">
        <v>2.767088919512426</v>
      </c>
      <c r="I1777">
        <v>1300</v>
      </c>
      <c r="J1777" s="134">
        <v>0.3389175172238077</v>
      </c>
    </row>
    <row r="1778" spans="3:10" x14ac:dyDescent="0.3">
      <c r="C1778">
        <v>1301</v>
      </c>
      <c r="D1778" s="40">
        <v>2.3664717791958712</v>
      </c>
      <c r="I1778">
        <v>1301</v>
      </c>
      <c r="J1778" s="134">
        <v>0.13977334151299936</v>
      </c>
    </row>
    <row r="1779" spans="3:10" x14ac:dyDescent="0.3">
      <c r="C1779">
        <v>1302</v>
      </c>
      <c r="D1779" s="40">
        <v>2.8923146636788388</v>
      </c>
      <c r="I1779">
        <v>1302</v>
      </c>
      <c r="J1779" s="134">
        <v>0.34998965965441164</v>
      </c>
    </row>
    <row r="1780" spans="3:10" x14ac:dyDescent="0.3">
      <c r="C1780">
        <v>1303</v>
      </c>
      <c r="D1780" s="40">
        <v>2.2238402115575515</v>
      </c>
      <c r="I1780">
        <v>1303</v>
      </c>
      <c r="J1780" s="134">
        <v>0.3339233207250234</v>
      </c>
    </row>
    <row r="1781" spans="3:10" x14ac:dyDescent="0.3">
      <c r="C1781">
        <v>1304</v>
      </c>
      <c r="D1781" s="40">
        <v>1.8167132994199462</v>
      </c>
      <c r="I1781">
        <v>1304</v>
      </c>
      <c r="J1781" s="134">
        <v>0.28957646333438092</v>
      </c>
    </row>
    <row r="1782" spans="3:10" x14ac:dyDescent="0.3">
      <c r="C1782">
        <v>1305</v>
      </c>
      <c r="D1782" s="40">
        <v>1.9662588998179178</v>
      </c>
      <c r="I1782">
        <v>1305</v>
      </c>
      <c r="J1782" s="134">
        <v>0.21135982520182806</v>
      </c>
    </row>
    <row r="1783" spans="3:10" x14ac:dyDescent="0.3">
      <c r="C1783">
        <v>1306</v>
      </c>
      <c r="D1783" s="40">
        <v>2.313984773806586</v>
      </c>
      <c r="I1783">
        <v>1306</v>
      </c>
      <c r="J1783" s="134">
        <v>0.16940226781967915</v>
      </c>
    </row>
    <row r="1784" spans="3:10" x14ac:dyDescent="0.3">
      <c r="C1784">
        <v>1307</v>
      </c>
      <c r="D1784" s="40">
        <v>2.9659874071715473</v>
      </c>
      <c r="I1784">
        <v>1307</v>
      </c>
      <c r="J1784" s="134">
        <v>0.30489686847464315</v>
      </c>
    </row>
    <row r="1785" spans="3:10" x14ac:dyDescent="0.3">
      <c r="C1785">
        <v>1308</v>
      </c>
      <c r="D1785" s="40">
        <v>1.957558312872262</v>
      </c>
      <c r="I1785">
        <v>1308</v>
      </c>
      <c r="J1785" s="134">
        <v>0.27291010462776</v>
      </c>
    </row>
    <row r="1786" spans="3:10" x14ac:dyDescent="0.3">
      <c r="C1786">
        <v>1309</v>
      </c>
      <c r="D1786" s="40">
        <v>1.7900314896765039</v>
      </c>
      <c r="I1786">
        <v>1309</v>
      </c>
      <c r="J1786" s="134">
        <v>0.27174349787971219</v>
      </c>
    </row>
    <row r="1787" spans="3:10" x14ac:dyDescent="0.3">
      <c r="C1787">
        <v>1310</v>
      </c>
      <c r="D1787" s="40">
        <v>2.1285535965508187</v>
      </c>
      <c r="I1787">
        <v>1310</v>
      </c>
      <c r="J1787" s="134">
        <v>6.219160318214656E-2</v>
      </c>
    </row>
    <row r="1788" spans="3:10" x14ac:dyDescent="0.3">
      <c r="C1788">
        <v>1311</v>
      </c>
      <c r="D1788" s="40">
        <v>2.1487925345589467</v>
      </c>
      <c r="I1788">
        <v>1311</v>
      </c>
      <c r="J1788" s="134">
        <v>0.26196178986781882</v>
      </c>
    </row>
    <row r="1789" spans="3:10" x14ac:dyDescent="0.3">
      <c r="C1789">
        <v>1312</v>
      </c>
      <c r="D1789" s="40">
        <v>2.8523786431162961</v>
      </c>
      <c r="I1789">
        <v>1312</v>
      </c>
      <c r="J1789" s="134">
        <v>0.17316176793628868</v>
      </c>
    </row>
    <row r="1790" spans="3:10" x14ac:dyDescent="0.3">
      <c r="C1790">
        <v>1313</v>
      </c>
      <c r="D1790" s="40">
        <v>1.5674048114946248</v>
      </c>
      <c r="I1790">
        <v>1313</v>
      </c>
      <c r="J1790" s="134">
        <v>0.1362674749578956</v>
      </c>
    </row>
    <row r="1791" spans="3:10" x14ac:dyDescent="0.3">
      <c r="C1791">
        <v>1314</v>
      </c>
      <c r="D1791" s="40">
        <v>3.3412898635312445</v>
      </c>
      <c r="I1791">
        <v>1314</v>
      </c>
      <c r="J1791" s="134">
        <v>9.2811058746128383E-2</v>
      </c>
    </row>
    <row r="1792" spans="3:10" x14ac:dyDescent="0.3">
      <c r="C1792">
        <v>1315</v>
      </c>
      <c r="D1792" s="40">
        <v>1.9540118241671376</v>
      </c>
      <c r="I1792">
        <v>1315</v>
      </c>
      <c r="J1792" s="134">
        <v>0.1932400883182972</v>
      </c>
    </row>
    <row r="1793" spans="3:10" x14ac:dyDescent="0.3">
      <c r="C1793">
        <v>1316</v>
      </c>
      <c r="D1793" s="40">
        <v>2.7575071750473357</v>
      </c>
      <c r="I1793">
        <v>1316</v>
      </c>
      <c r="J1793" s="134">
        <v>0.28088591925352868</v>
      </c>
    </row>
    <row r="1794" spans="3:10" x14ac:dyDescent="0.3">
      <c r="C1794">
        <v>1317</v>
      </c>
      <c r="D1794" s="40">
        <v>3.0927624240148872</v>
      </c>
      <c r="I1794">
        <v>1317</v>
      </c>
      <c r="J1794" s="134">
        <v>0.23933069339145052</v>
      </c>
    </row>
    <row r="1795" spans="3:10" x14ac:dyDescent="0.3">
      <c r="C1795">
        <v>1318</v>
      </c>
      <c r="D1795" s="40">
        <v>3.008503562767177</v>
      </c>
      <c r="I1795">
        <v>1318</v>
      </c>
      <c r="J1795" s="134">
        <v>0.29169935568700001</v>
      </c>
    </row>
    <row r="1796" spans="3:10" x14ac:dyDescent="0.3">
      <c r="C1796">
        <v>1319</v>
      </c>
      <c r="D1796" s="40">
        <v>3.0207823409585766</v>
      </c>
      <c r="I1796">
        <v>1319</v>
      </c>
      <c r="J1796" s="134">
        <v>0.33207208585696746</v>
      </c>
    </row>
    <row r="1797" spans="3:10" x14ac:dyDescent="0.3">
      <c r="C1797">
        <v>1320</v>
      </c>
      <c r="D1797" s="40">
        <v>2.3421861135554112</v>
      </c>
      <c r="I1797">
        <v>1320</v>
      </c>
      <c r="J1797" s="134">
        <v>0.23091462119421347</v>
      </c>
    </row>
    <row r="1798" spans="3:10" x14ac:dyDescent="0.3">
      <c r="C1798">
        <v>1321</v>
      </c>
      <c r="D1798" s="40">
        <v>3.5753362184389026</v>
      </c>
      <c r="I1798">
        <v>1321</v>
      </c>
      <c r="J1798" s="134">
        <v>0.29456829859637623</v>
      </c>
    </row>
    <row r="1799" spans="3:10" x14ac:dyDescent="0.3">
      <c r="C1799">
        <v>1322</v>
      </c>
      <c r="D1799" s="40">
        <v>2.7113294938302208</v>
      </c>
      <c r="I1799">
        <v>1322</v>
      </c>
      <c r="J1799" s="134">
        <v>0.15674594486188109</v>
      </c>
    </row>
    <row r="1800" spans="3:10" x14ac:dyDescent="0.3">
      <c r="C1800">
        <v>1323</v>
      </c>
      <c r="D1800" s="40">
        <v>2.2661769556126812</v>
      </c>
      <c r="I1800">
        <v>1323</v>
      </c>
      <c r="J1800" s="134">
        <v>0.26199967668858659</v>
      </c>
    </row>
    <row r="1801" spans="3:10" x14ac:dyDescent="0.3">
      <c r="C1801">
        <v>1324</v>
      </c>
      <c r="D1801" s="40">
        <v>2.9058182560287564</v>
      </c>
      <c r="I1801">
        <v>1324</v>
      </c>
      <c r="J1801" s="134">
        <v>0.26032319619640676</v>
      </c>
    </row>
    <row r="1802" spans="3:10" x14ac:dyDescent="0.3">
      <c r="C1802">
        <v>1325</v>
      </c>
      <c r="D1802" s="40">
        <v>2.4888050297819353</v>
      </c>
      <c r="I1802">
        <v>1325</v>
      </c>
      <c r="J1802" s="134">
        <v>0.28757167628409497</v>
      </c>
    </row>
    <row r="1803" spans="3:10" x14ac:dyDescent="0.3">
      <c r="C1803">
        <v>1326</v>
      </c>
      <c r="D1803" s="40">
        <v>2.4318097054897274</v>
      </c>
      <c r="I1803">
        <v>1326</v>
      </c>
      <c r="J1803" s="134">
        <v>0.278739961135543</v>
      </c>
    </row>
    <row r="1804" spans="3:10" x14ac:dyDescent="0.3">
      <c r="C1804">
        <v>1327</v>
      </c>
      <c r="D1804" s="40">
        <v>3.6600419521192258</v>
      </c>
      <c r="I1804">
        <v>1327</v>
      </c>
      <c r="J1804" s="134">
        <v>0.19257637099201985</v>
      </c>
    </row>
    <row r="1805" spans="3:10" x14ac:dyDescent="0.3">
      <c r="C1805">
        <v>1328</v>
      </c>
      <c r="D1805" s="40">
        <v>1.5356823823068859</v>
      </c>
      <c r="I1805">
        <v>1328</v>
      </c>
      <c r="J1805" s="134">
        <v>0.25384822430794585</v>
      </c>
    </row>
    <row r="1806" spans="3:10" x14ac:dyDescent="0.3">
      <c r="C1806">
        <v>1329</v>
      </c>
      <c r="D1806" s="40">
        <v>2.8730176081287064</v>
      </c>
      <c r="I1806">
        <v>1329</v>
      </c>
      <c r="J1806" s="134">
        <v>0.18507498229049446</v>
      </c>
    </row>
    <row r="1807" spans="3:10" x14ac:dyDescent="0.3">
      <c r="C1807">
        <v>1330</v>
      </c>
      <c r="D1807" s="40">
        <v>2.8672301056800964</v>
      </c>
      <c r="I1807">
        <v>1330</v>
      </c>
      <c r="J1807" s="134">
        <v>0.28819457985983199</v>
      </c>
    </row>
    <row r="1808" spans="3:10" x14ac:dyDescent="0.3">
      <c r="C1808">
        <v>1331</v>
      </c>
      <c r="D1808" s="40">
        <v>3.0419173612123349</v>
      </c>
      <c r="I1808">
        <v>1331</v>
      </c>
      <c r="J1808" s="134">
        <v>0.28375669486324817</v>
      </c>
    </row>
    <row r="1809" spans="3:10" x14ac:dyDescent="0.3">
      <c r="C1809">
        <v>1332</v>
      </c>
      <c r="D1809" s="40">
        <v>1.6297538245046348</v>
      </c>
      <c r="I1809">
        <v>1332</v>
      </c>
      <c r="J1809" s="134">
        <v>0.17706215515796497</v>
      </c>
    </row>
    <row r="1810" spans="3:10" x14ac:dyDescent="0.3">
      <c r="C1810">
        <v>1333</v>
      </c>
      <c r="D1810" s="40">
        <v>2.8316088915027717</v>
      </c>
      <c r="I1810">
        <v>1333</v>
      </c>
      <c r="J1810" s="134">
        <v>0.17614714507518703</v>
      </c>
    </row>
    <row r="1811" spans="3:10" x14ac:dyDescent="0.3">
      <c r="C1811">
        <v>1334</v>
      </c>
      <c r="D1811" s="40">
        <v>2.6799467985820069</v>
      </c>
      <c r="I1811">
        <v>1334</v>
      </c>
      <c r="J1811" s="134">
        <v>0.24107603578705961</v>
      </c>
    </row>
    <row r="1812" spans="3:10" x14ac:dyDescent="0.3">
      <c r="C1812">
        <v>1335</v>
      </c>
      <c r="D1812" s="40">
        <v>2.7993124066948418</v>
      </c>
      <c r="I1812">
        <v>1335</v>
      </c>
      <c r="J1812" s="134">
        <v>0.21038232724258243</v>
      </c>
    </row>
    <row r="1813" spans="3:10" x14ac:dyDescent="0.3">
      <c r="C1813">
        <v>1336</v>
      </c>
      <c r="D1813" s="40">
        <v>3.0451085114722765</v>
      </c>
      <c r="I1813">
        <v>1336</v>
      </c>
      <c r="J1813" s="134">
        <v>0.13225443558060657</v>
      </c>
    </row>
    <row r="1814" spans="3:10" x14ac:dyDescent="0.3">
      <c r="C1814">
        <v>1337</v>
      </c>
      <c r="D1814" s="40">
        <v>2.6711802976163472</v>
      </c>
      <c r="I1814">
        <v>1337</v>
      </c>
      <c r="J1814" s="134">
        <v>0.14392908148007577</v>
      </c>
    </row>
    <row r="1815" spans="3:10" x14ac:dyDescent="0.3">
      <c r="C1815">
        <v>1338</v>
      </c>
      <c r="D1815" s="40">
        <v>2.8750650188260307</v>
      </c>
      <c r="I1815">
        <v>1338</v>
      </c>
      <c r="J1815" s="134">
        <v>0.27786299235336465</v>
      </c>
    </row>
    <row r="1816" spans="3:10" x14ac:dyDescent="0.3">
      <c r="C1816">
        <v>1339</v>
      </c>
      <c r="D1816" s="40">
        <v>2.1524442228572567</v>
      </c>
      <c r="I1816">
        <v>1339</v>
      </c>
      <c r="J1816" s="134">
        <v>0.28954524101266177</v>
      </c>
    </row>
    <row r="1817" spans="3:10" x14ac:dyDescent="0.3">
      <c r="C1817">
        <v>1340</v>
      </c>
      <c r="D1817" s="40">
        <v>1.78581791064647</v>
      </c>
      <c r="I1817">
        <v>1340</v>
      </c>
      <c r="J1817" s="134">
        <v>0.29829737219995645</v>
      </c>
    </row>
    <row r="1818" spans="3:10" x14ac:dyDescent="0.3">
      <c r="C1818">
        <v>1341</v>
      </c>
      <c r="D1818" s="40">
        <v>1.9792182811467616</v>
      </c>
      <c r="I1818">
        <v>1341</v>
      </c>
      <c r="J1818" s="134">
        <v>0.35946259028192395</v>
      </c>
    </row>
    <row r="1819" spans="3:10" x14ac:dyDescent="0.3">
      <c r="C1819">
        <v>1342</v>
      </c>
      <c r="D1819" s="40">
        <v>3.4562198599798881</v>
      </c>
      <c r="I1819">
        <v>1342</v>
      </c>
      <c r="J1819" s="134">
        <v>0.13980403072393011</v>
      </c>
    </row>
    <row r="1820" spans="3:10" x14ac:dyDescent="0.3">
      <c r="C1820">
        <v>1343</v>
      </c>
      <c r="D1820" s="40">
        <v>2.3129125304519311</v>
      </c>
      <c r="I1820">
        <v>1343</v>
      </c>
      <c r="J1820" s="134">
        <v>0.19587208083503338</v>
      </c>
    </row>
    <row r="1821" spans="3:10" x14ac:dyDescent="0.3">
      <c r="C1821">
        <v>1344</v>
      </c>
      <c r="D1821" s="40">
        <v>2.3648941032391759</v>
      </c>
      <c r="I1821">
        <v>1344</v>
      </c>
      <c r="J1821" s="134">
        <v>0.28423218939510431</v>
      </c>
    </row>
    <row r="1822" spans="3:10" x14ac:dyDescent="0.3">
      <c r="C1822">
        <v>1345</v>
      </c>
      <c r="D1822" s="40">
        <v>2.98878266460946</v>
      </c>
      <c r="I1822">
        <v>1345</v>
      </c>
      <c r="J1822" s="134">
        <v>0.37655392543127175</v>
      </c>
    </row>
    <row r="1823" spans="3:10" x14ac:dyDescent="0.3">
      <c r="C1823">
        <v>1346</v>
      </c>
      <c r="D1823" s="40">
        <v>2.8894450983362416</v>
      </c>
      <c r="I1823">
        <v>1346</v>
      </c>
      <c r="J1823" s="134">
        <v>6.257187334776293E-2</v>
      </c>
    </row>
    <row r="1824" spans="3:10" x14ac:dyDescent="0.3">
      <c r="C1824">
        <v>1347</v>
      </c>
      <c r="D1824" s="40">
        <v>2.3965221874982547</v>
      </c>
      <c r="I1824">
        <v>1347</v>
      </c>
      <c r="J1824" s="134">
        <v>0.23688430946592942</v>
      </c>
    </row>
    <row r="1825" spans="3:10" x14ac:dyDescent="0.3">
      <c r="C1825">
        <v>1348</v>
      </c>
      <c r="D1825" s="40">
        <v>3.0475712742399499</v>
      </c>
      <c r="I1825">
        <v>1348</v>
      </c>
      <c r="J1825" s="134">
        <v>0.26052699382977962</v>
      </c>
    </row>
    <row r="1826" spans="3:10" x14ac:dyDescent="0.3">
      <c r="C1826">
        <v>1349</v>
      </c>
      <c r="D1826" s="40">
        <v>2.7286374034706995</v>
      </c>
      <c r="I1826">
        <v>1349</v>
      </c>
      <c r="J1826" s="134">
        <v>0.22869271230489518</v>
      </c>
    </row>
    <row r="1827" spans="3:10" x14ac:dyDescent="0.3">
      <c r="C1827">
        <v>1350</v>
      </c>
      <c r="D1827" s="40">
        <v>2.8440303498446298</v>
      </c>
      <c r="I1827">
        <v>1350</v>
      </c>
      <c r="J1827" s="134">
        <v>0.22894390258781572</v>
      </c>
    </row>
    <row r="1828" spans="3:10" x14ac:dyDescent="0.3">
      <c r="C1828">
        <v>1351</v>
      </c>
      <c r="D1828" s="40">
        <v>1.7035241439609154</v>
      </c>
      <c r="I1828">
        <v>1351</v>
      </c>
      <c r="J1828" s="134">
        <v>0.3007689426115594</v>
      </c>
    </row>
    <row r="1829" spans="3:10" x14ac:dyDescent="0.3">
      <c r="C1829">
        <v>1352</v>
      </c>
      <c r="D1829" s="40">
        <v>2.5373715980193263</v>
      </c>
      <c r="I1829">
        <v>1352</v>
      </c>
      <c r="J1829" s="134">
        <v>0.23321336760087941</v>
      </c>
    </row>
    <row r="1830" spans="3:10" x14ac:dyDescent="0.3">
      <c r="C1830">
        <v>1353</v>
      </c>
      <c r="D1830" s="40">
        <v>2.4767772249744686</v>
      </c>
      <c r="I1830">
        <v>1353</v>
      </c>
      <c r="J1830" s="134">
        <v>0.30112245530037729</v>
      </c>
    </row>
    <row r="1831" spans="3:10" x14ac:dyDescent="0.3">
      <c r="C1831">
        <v>1354</v>
      </c>
      <c r="D1831" s="40">
        <v>1.5647095498603183</v>
      </c>
      <c r="I1831">
        <v>1354</v>
      </c>
      <c r="J1831" s="134">
        <v>0.3038731869807203</v>
      </c>
    </row>
    <row r="1832" spans="3:10" x14ac:dyDescent="0.3">
      <c r="C1832">
        <v>1355</v>
      </c>
      <c r="D1832" s="40">
        <v>3.2662492983750027</v>
      </c>
      <c r="I1832">
        <v>1355</v>
      </c>
      <c r="J1832" s="134">
        <v>0.29697336429840915</v>
      </c>
    </row>
    <row r="1833" spans="3:10" x14ac:dyDescent="0.3">
      <c r="C1833">
        <v>1356</v>
      </c>
      <c r="D1833" s="40">
        <v>2.8782109922656782</v>
      </c>
      <c r="I1833">
        <v>1356</v>
      </c>
      <c r="J1833" s="134">
        <v>8.8317053450545968E-2</v>
      </c>
    </row>
    <row r="1834" spans="3:10" x14ac:dyDescent="0.3">
      <c r="C1834">
        <v>1357</v>
      </c>
      <c r="D1834" s="40">
        <v>2.5340277078083613</v>
      </c>
      <c r="I1834">
        <v>1357</v>
      </c>
      <c r="J1834" s="134">
        <v>7.9796265381776532E-2</v>
      </c>
    </row>
    <row r="1835" spans="3:10" x14ac:dyDescent="0.3">
      <c r="C1835">
        <v>1358</v>
      </c>
      <c r="D1835" s="40">
        <v>2.8923381082344686</v>
      </c>
      <c r="I1835">
        <v>1358</v>
      </c>
      <c r="J1835" s="134">
        <v>0.28497464851726684</v>
      </c>
    </row>
    <row r="1836" spans="3:10" x14ac:dyDescent="0.3">
      <c r="C1836">
        <v>1359</v>
      </c>
      <c r="D1836" s="40">
        <v>2.4599537092736781</v>
      </c>
      <c r="I1836">
        <v>1359</v>
      </c>
      <c r="J1836" s="134">
        <v>0.28458155430209753</v>
      </c>
    </row>
    <row r="1837" spans="3:10" x14ac:dyDescent="0.3">
      <c r="C1837">
        <v>1360</v>
      </c>
      <c r="D1837" s="40">
        <v>2.5824813383281393</v>
      </c>
      <c r="I1837">
        <v>1360</v>
      </c>
      <c r="J1837" s="134">
        <v>0.31400500523352681</v>
      </c>
    </row>
    <row r="1838" spans="3:10" x14ac:dyDescent="0.3">
      <c r="C1838">
        <v>1361</v>
      </c>
      <c r="D1838" s="40">
        <v>3.1169223642365949</v>
      </c>
      <c r="I1838">
        <v>1361</v>
      </c>
      <c r="J1838" s="134">
        <v>0.28617350401304154</v>
      </c>
    </row>
    <row r="1839" spans="3:10" x14ac:dyDescent="0.3">
      <c r="C1839">
        <v>1362</v>
      </c>
      <c r="D1839" s="40">
        <v>2.1635090435599356</v>
      </c>
      <c r="I1839">
        <v>1362</v>
      </c>
      <c r="J1839" s="134">
        <v>0.27518211290612293</v>
      </c>
    </row>
    <row r="1840" spans="3:10" x14ac:dyDescent="0.3">
      <c r="C1840">
        <v>1363</v>
      </c>
      <c r="D1840" s="40">
        <v>2.2634449437135182</v>
      </c>
      <c r="I1840">
        <v>1363</v>
      </c>
      <c r="J1840" s="134">
        <v>0.24971974787035545</v>
      </c>
    </row>
    <row r="1841" spans="3:10" x14ac:dyDescent="0.3">
      <c r="C1841">
        <v>1364</v>
      </c>
      <c r="D1841" s="40">
        <v>1.8777441375182793</v>
      </c>
      <c r="I1841">
        <v>1364</v>
      </c>
      <c r="J1841" s="134">
        <v>0.19772924555022664</v>
      </c>
    </row>
    <row r="1842" spans="3:10" x14ac:dyDescent="0.3">
      <c r="C1842">
        <v>1365</v>
      </c>
      <c r="D1842" s="40">
        <v>2.8303330005407061</v>
      </c>
      <c r="I1842">
        <v>1365</v>
      </c>
      <c r="J1842" s="134">
        <v>0.35795302688362463</v>
      </c>
    </row>
    <row r="1843" spans="3:10" x14ac:dyDescent="0.3">
      <c r="C1843">
        <v>1366</v>
      </c>
      <c r="D1843" s="40">
        <v>2.7683038228482788</v>
      </c>
      <c r="I1843">
        <v>1366</v>
      </c>
      <c r="J1843" s="134">
        <v>0.11072333094499198</v>
      </c>
    </row>
    <row r="1844" spans="3:10" x14ac:dyDescent="0.3">
      <c r="C1844">
        <v>1367</v>
      </c>
      <c r="D1844" s="40">
        <v>2.4886001045793091</v>
      </c>
      <c r="I1844">
        <v>1367</v>
      </c>
      <c r="J1844" s="134">
        <v>0.15349094715466505</v>
      </c>
    </row>
    <row r="1845" spans="3:10" x14ac:dyDescent="0.3">
      <c r="C1845">
        <v>1368</v>
      </c>
      <c r="D1845" s="40">
        <v>3.0389327990338715</v>
      </c>
      <c r="I1845">
        <v>1368</v>
      </c>
      <c r="J1845" s="134">
        <v>0.17428060339976459</v>
      </c>
    </row>
    <row r="1846" spans="3:10" x14ac:dyDescent="0.3">
      <c r="C1846">
        <v>1369</v>
      </c>
      <c r="D1846" s="40">
        <v>2.4979600390743082</v>
      </c>
      <c r="I1846">
        <v>1369</v>
      </c>
      <c r="J1846" s="134">
        <v>0.24581542731509298</v>
      </c>
    </row>
    <row r="1847" spans="3:10" x14ac:dyDescent="0.3">
      <c r="C1847">
        <v>1370</v>
      </c>
      <c r="D1847" s="40">
        <v>2.6839054127728676</v>
      </c>
      <c r="I1847">
        <v>1370</v>
      </c>
      <c r="J1847" s="134">
        <v>0.24855028091169995</v>
      </c>
    </row>
    <row r="1848" spans="3:10" x14ac:dyDescent="0.3">
      <c r="C1848">
        <v>1371</v>
      </c>
      <c r="D1848" s="40">
        <v>3.0347613325797198</v>
      </c>
      <c r="I1848">
        <v>1371</v>
      </c>
      <c r="J1848" s="134">
        <v>0.33182776088026711</v>
      </c>
    </row>
    <row r="1849" spans="3:10" x14ac:dyDescent="0.3">
      <c r="C1849">
        <v>1372</v>
      </c>
      <c r="D1849" s="40">
        <v>2.1481462804505607</v>
      </c>
      <c r="I1849">
        <v>1372</v>
      </c>
      <c r="J1849" s="134">
        <v>0.25735973096263254</v>
      </c>
    </row>
    <row r="1850" spans="3:10" x14ac:dyDescent="0.3">
      <c r="C1850">
        <v>1373</v>
      </c>
      <c r="D1850" s="40">
        <v>2.300617699920136</v>
      </c>
      <c r="I1850">
        <v>1373</v>
      </c>
      <c r="J1850" s="134">
        <v>0.22457262562205882</v>
      </c>
    </row>
    <row r="1851" spans="3:10" x14ac:dyDescent="0.3">
      <c r="C1851">
        <v>1374</v>
      </c>
      <c r="D1851" s="40">
        <v>3.1683250395385416</v>
      </c>
      <c r="I1851">
        <v>1374</v>
      </c>
      <c r="J1851" s="134">
        <v>0.19365480185510009</v>
      </c>
    </row>
    <row r="1852" spans="3:10" x14ac:dyDescent="0.3">
      <c r="C1852">
        <v>1375</v>
      </c>
      <c r="D1852" s="40">
        <v>2.906213878432089</v>
      </c>
      <c r="I1852">
        <v>1375</v>
      </c>
      <c r="J1852" s="134">
        <v>0.26825902958777648</v>
      </c>
    </row>
    <row r="1853" spans="3:10" x14ac:dyDescent="0.3">
      <c r="C1853">
        <v>1376</v>
      </c>
      <c r="D1853" s="40">
        <v>2.3846307376376599</v>
      </c>
      <c r="I1853">
        <v>1376</v>
      </c>
      <c r="J1853" s="134">
        <v>0.27712379837553947</v>
      </c>
    </row>
    <row r="1854" spans="3:10" x14ac:dyDescent="0.3">
      <c r="C1854">
        <v>1377</v>
      </c>
      <c r="D1854" s="40">
        <v>2.269330484185605</v>
      </c>
      <c r="I1854">
        <v>1377</v>
      </c>
      <c r="J1854" s="134">
        <v>0.40005505385335005</v>
      </c>
    </row>
    <row r="1855" spans="3:10" x14ac:dyDescent="0.3">
      <c r="C1855">
        <v>1378</v>
      </c>
      <c r="D1855" s="40">
        <v>1.8058044952891776</v>
      </c>
      <c r="I1855">
        <v>1378</v>
      </c>
      <c r="J1855" s="134">
        <v>0.19739483581927408</v>
      </c>
    </row>
    <row r="1856" spans="3:10" x14ac:dyDescent="0.3">
      <c r="C1856">
        <v>1379</v>
      </c>
      <c r="D1856" s="40">
        <v>3.229123528711181</v>
      </c>
      <c r="I1856">
        <v>1379</v>
      </c>
      <c r="J1856" s="134">
        <v>0.17200320848906991</v>
      </c>
    </row>
    <row r="1857" spans="3:10" x14ac:dyDescent="0.3">
      <c r="C1857">
        <v>1380</v>
      </c>
      <c r="D1857" s="40">
        <v>1.7101021851830154</v>
      </c>
      <c r="I1857">
        <v>1380</v>
      </c>
      <c r="J1857" s="134">
        <v>0.28719980856115224</v>
      </c>
    </row>
    <row r="1858" spans="3:10" x14ac:dyDescent="0.3">
      <c r="C1858">
        <v>1381</v>
      </c>
      <c r="D1858" s="40">
        <v>3.2717866597669087</v>
      </c>
      <c r="I1858">
        <v>1381</v>
      </c>
      <c r="J1858" s="134">
        <v>0.32560806491643479</v>
      </c>
    </row>
    <row r="1859" spans="3:10" x14ac:dyDescent="0.3">
      <c r="C1859">
        <v>1382</v>
      </c>
      <c r="D1859" s="40">
        <v>3.125561070534685</v>
      </c>
      <c r="I1859">
        <v>1382</v>
      </c>
      <c r="J1859" s="134">
        <v>0.32949506432463749</v>
      </c>
    </row>
    <row r="1860" spans="3:10" x14ac:dyDescent="0.3">
      <c r="C1860">
        <v>1383</v>
      </c>
      <c r="D1860" s="40">
        <v>2.9194107832901137</v>
      </c>
      <c r="I1860">
        <v>1383</v>
      </c>
      <c r="J1860" s="134">
        <v>0.2822148313047117</v>
      </c>
    </row>
    <row r="1861" spans="3:10" x14ac:dyDescent="0.3">
      <c r="C1861">
        <v>1384</v>
      </c>
      <c r="D1861" s="40">
        <v>1.9368886299363819</v>
      </c>
      <c r="I1861">
        <v>1384</v>
      </c>
      <c r="J1861" s="134">
        <v>0.1920374777999232</v>
      </c>
    </row>
    <row r="1862" spans="3:10" x14ac:dyDescent="0.3">
      <c r="C1862">
        <v>1385</v>
      </c>
      <c r="D1862" s="40">
        <v>2.5210223870082973</v>
      </c>
      <c r="I1862">
        <v>1385</v>
      </c>
      <c r="J1862" s="134">
        <v>0.23507760141059153</v>
      </c>
    </row>
    <row r="1863" spans="3:10" x14ac:dyDescent="0.3">
      <c r="C1863">
        <v>1386</v>
      </c>
      <c r="D1863" s="40">
        <v>2.9309305253277729</v>
      </c>
      <c r="I1863">
        <v>1386</v>
      </c>
      <c r="J1863" s="134">
        <v>0.26723269729419963</v>
      </c>
    </row>
    <row r="1864" spans="3:10" x14ac:dyDescent="0.3">
      <c r="C1864">
        <v>1387</v>
      </c>
      <c r="D1864" s="40">
        <v>3.4077854281963602</v>
      </c>
      <c r="I1864">
        <v>1387</v>
      </c>
      <c r="J1864" s="134">
        <v>0.38646626344301049</v>
      </c>
    </row>
    <row r="1865" spans="3:10" x14ac:dyDescent="0.3">
      <c r="C1865">
        <v>1388</v>
      </c>
      <c r="D1865" s="40">
        <v>3.5228494830690784</v>
      </c>
      <c r="I1865">
        <v>1388</v>
      </c>
      <c r="J1865" s="134">
        <v>0.27036908446119878</v>
      </c>
    </row>
    <row r="1866" spans="3:10" x14ac:dyDescent="0.3">
      <c r="C1866">
        <v>1389</v>
      </c>
      <c r="D1866" s="40">
        <v>2.8357273509656311</v>
      </c>
      <c r="I1866">
        <v>1389</v>
      </c>
      <c r="J1866" s="134">
        <v>0.30347723350413469</v>
      </c>
    </row>
    <row r="1867" spans="3:10" x14ac:dyDescent="0.3">
      <c r="C1867">
        <v>1390</v>
      </c>
      <c r="D1867" s="40">
        <v>2.5398049865761552</v>
      </c>
      <c r="I1867">
        <v>1390</v>
      </c>
      <c r="J1867" s="134">
        <v>0.20265345273182489</v>
      </c>
    </row>
    <row r="1868" spans="3:10" x14ac:dyDescent="0.3">
      <c r="C1868">
        <v>1391</v>
      </c>
      <c r="D1868" s="40">
        <v>3.4029428402156761</v>
      </c>
      <c r="I1868">
        <v>1391</v>
      </c>
      <c r="J1868" s="134">
        <v>0.37034707064854366</v>
      </c>
    </row>
    <row r="1869" spans="3:10" x14ac:dyDescent="0.3">
      <c r="C1869">
        <v>1392</v>
      </c>
      <c r="D1869" s="40">
        <v>2.8617379177825306</v>
      </c>
      <c r="I1869">
        <v>1392</v>
      </c>
      <c r="J1869" s="134">
        <v>0.24933697726490855</v>
      </c>
    </row>
    <row r="1870" spans="3:10" x14ac:dyDescent="0.3">
      <c r="C1870">
        <v>1393</v>
      </c>
      <c r="D1870" s="40">
        <v>2.8636017172503663</v>
      </c>
      <c r="I1870">
        <v>1393</v>
      </c>
      <c r="J1870" s="134">
        <v>0.24078007317333427</v>
      </c>
    </row>
    <row r="1871" spans="3:10" x14ac:dyDescent="0.3">
      <c r="C1871">
        <v>1394</v>
      </c>
      <c r="D1871" s="40">
        <v>2.7999906499991432</v>
      </c>
      <c r="I1871">
        <v>1394</v>
      </c>
      <c r="J1871" s="134">
        <v>0.18448799731208632</v>
      </c>
    </row>
    <row r="1872" spans="3:10" x14ac:dyDescent="0.3">
      <c r="C1872">
        <v>1395</v>
      </c>
      <c r="D1872" s="40">
        <v>2.4802402203140419</v>
      </c>
      <c r="I1872">
        <v>1395</v>
      </c>
      <c r="J1872" s="134">
        <v>0.22443630394583858</v>
      </c>
    </row>
    <row r="1873" spans="3:10" x14ac:dyDescent="0.3">
      <c r="C1873">
        <v>1396</v>
      </c>
      <c r="D1873" s="40">
        <v>1.8958880892505583</v>
      </c>
      <c r="I1873">
        <v>1396</v>
      </c>
      <c r="J1873" s="134">
        <v>0.12441187714975843</v>
      </c>
    </row>
    <row r="1874" spans="3:10" x14ac:dyDescent="0.3">
      <c r="C1874">
        <v>1397</v>
      </c>
      <c r="D1874" s="40">
        <v>2.3608084500057993</v>
      </c>
      <c r="I1874">
        <v>1397</v>
      </c>
      <c r="J1874" s="134">
        <v>0.23341009205675678</v>
      </c>
    </row>
    <row r="1875" spans="3:10" x14ac:dyDescent="0.3">
      <c r="C1875">
        <v>1398</v>
      </c>
      <c r="D1875" s="40">
        <v>3.2494227331070666</v>
      </c>
      <c r="I1875">
        <v>1398</v>
      </c>
      <c r="J1875" s="134">
        <v>0.26460323854441792</v>
      </c>
    </row>
    <row r="1876" spans="3:10" x14ac:dyDescent="0.3">
      <c r="C1876">
        <v>1399</v>
      </c>
      <c r="D1876" s="40">
        <v>3.1148664013675362</v>
      </c>
      <c r="I1876">
        <v>1399</v>
      </c>
      <c r="J1876" s="134">
        <v>0.33587070876790959</v>
      </c>
    </row>
    <row r="1877" spans="3:10" x14ac:dyDescent="0.3">
      <c r="C1877">
        <v>1400</v>
      </c>
      <c r="D1877" s="40">
        <v>2.0958389827073018</v>
      </c>
      <c r="I1877">
        <v>1400</v>
      </c>
      <c r="J1877" s="134">
        <v>0.1661583392391639</v>
      </c>
    </row>
    <row r="1878" spans="3:10" x14ac:dyDescent="0.3">
      <c r="C1878">
        <v>1401</v>
      </c>
      <c r="D1878" s="40">
        <v>2.8295664247538901</v>
      </c>
      <c r="I1878">
        <v>1401</v>
      </c>
      <c r="J1878" s="134">
        <v>0.17891730481869117</v>
      </c>
    </row>
    <row r="1879" spans="3:10" x14ac:dyDescent="0.3">
      <c r="C1879">
        <v>1402</v>
      </c>
      <c r="D1879" s="40">
        <v>2.364962574713501</v>
      </c>
      <c r="I1879">
        <v>1402</v>
      </c>
      <c r="J1879" s="134">
        <v>0.30986412880952163</v>
      </c>
    </row>
    <row r="1880" spans="3:10" x14ac:dyDescent="0.3">
      <c r="C1880">
        <v>1403</v>
      </c>
      <c r="D1880" s="40">
        <v>2.819626130496709</v>
      </c>
      <c r="I1880">
        <v>1403</v>
      </c>
      <c r="J1880" s="134">
        <v>0.25823685903367855</v>
      </c>
    </row>
    <row r="1881" spans="3:10" x14ac:dyDescent="0.3">
      <c r="C1881">
        <v>1404</v>
      </c>
      <c r="D1881" s="40">
        <v>2.5980788812954194</v>
      </c>
      <c r="I1881">
        <v>1404</v>
      </c>
      <c r="J1881" s="134">
        <v>0.13786063403858018</v>
      </c>
    </row>
    <row r="1882" spans="3:10" x14ac:dyDescent="0.3">
      <c r="C1882">
        <v>1405</v>
      </c>
      <c r="D1882" s="40">
        <v>1.9000814840436362</v>
      </c>
      <c r="I1882">
        <v>1405</v>
      </c>
      <c r="J1882" s="134">
        <v>0.30609530992434664</v>
      </c>
    </row>
    <row r="1883" spans="3:10" x14ac:dyDescent="0.3">
      <c r="C1883">
        <v>1406</v>
      </c>
      <c r="D1883" s="40">
        <v>2.1172431457074392</v>
      </c>
      <c r="I1883">
        <v>1406</v>
      </c>
      <c r="J1883" s="134">
        <v>0.29293369066195774</v>
      </c>
    </row>
    <row r="1884" spans="3:10" x14ac:dyDescent="0.3">
      <c r="C1884">
        <v>1407</v>
      </c>
      <c r="D1884" s="40">
        <v>2.8251143093016853</v>
      </c>
      <c r="I1884">
        <v>1407</v>
      </c>
      <c r="J1884" s="134">
        <v>0.29879077286177691</v>
      </c>
    </row>
    <row r="1885" spans="3:10" x14ac:dyDescent="0.3">
      <c r="C1885">
        <v>1408</v>
      </c>
      <c r="D1885" s="40">
        <v>2.2911546477985927</v>
      </c>
      <c r="I1885">
        <v>1408</v>
      </c>
      <c r="J1885" s="134">
        <v>0.34520913515096319</v>
      </c>
    </row>
    <row r="1886" spans="3:10" x14ac:dyDescent="0.3">
      <c r="C1886">
        <v>1409</v>
      </c>
      <c r="D1886" s="40">
        <v>1.8946221552074167</v>
      </c>
      <c r="I1886">
        <v>1409</v>
      </c>
      <c r="J1886" s="134">
        <v>0.29869654903581422</v>
      </c>
    </row>
    <row r="1887" spans="3:10" x14ac:dyDescent="0.3">
      <c r="C1887">
        <v>1410</v>
      </c>
      <c r="D1887" s="40">
        <v>2.5636183062677937</v>
      </c>
      <c r="I1887">
        <v>1410</v>
      </c>
      <c r="J1887" s="134">
        <v>0.33258948628953067</v>
      </c>
    </row>
    <row r="1888" spans="3:10" x14ac:dyDescent="0.3">
      <c r="C1888">
        <v>1411</v>
      </c>
      <c r="D1888" s="40">
        <v>2.2686447912176666</v>
      </c>
      <c r="I1888">
        <v>1411</v>
      </c>
      <c r="J1888" s="134">
        <v>0.17629026486569099</v>
      </c>
    </row>
    <row r="1889" spans="3:10" x14ac:dyDescent="0.3">
      <c r="C1889">
        <v>1412</v>
      </c>
      <c r="D1889" s="40">
        <v>1.7603537588398523</v>
      </c>
      <c r="I1889">
        <v>1412</v>
      </c>
      <c r="J1889" s="134">
        <v>0.30636783002558055</v>
      </c>
    </row>
    <row r="1890" spans="3:10" x14ac:dyDescent="0.3">
      <c r="C1890">
        <v>1413</v>
      </c>
      <c r="D1890" s="40">
        <v>3.0077078622772957</v>
      </c>
      <c r="I1890">
        <v>1413</v>
      </c>
      <c r="J1890" s="134">
        <v>0.30756712690629207</v>
      </c>
    </row>
    <row r="1891" spans="3:10" x14ac:dyDescent="0.3">
      <c r="C1891">
        <v>1414</v>
      </c>
      <c r="D1891" s="40">
        <v>1.8396992586257421</v>
      </c>
      <c r="I1891">
        <v>1414</v>
      </c>
      <c r="J1891" s="134">
        <v>0.31041517794564744</v>
      </c>
    </row>
    <row r="1892" spans="3:10" x14ac:dyDescent="0.3">
      <c r="C1892">
        <v>1415</v>
      </c>
      <c r="D1892" s="40">
        <v>2.3172750475130259</v>
      </c>
      <c r="I1892">
        <v>1415</v>
      </c>
      <c r="J1892" s="134">
        <v>0.23302413563716784</v>
      </c>
    </row>
    <row r="1893" spans="3:10" x14ac:dyDescent="0.3">
      <c r="C1893">
        <v>1416</v>
      </c>
      <c r="D1893" s="40">
        <v>2.8360517995994696</v>
      </c>
      <c r="I1893">
        <v>1416</v>
      </c>
      <c r="J1893" s="134">
        <v>0.3409887139134562</v>
      </c>
    </row>
    <row r="1894" spans="3:10" x14ac:dyDescent="0.3">
      <c r="C1894">
        <v>1417</v>
      </c>
      <c r="D1894" s="40">
        <v>2.5008093170441383</v>
      </c>
      <c r="I1894">
        <v>1417</v>
      </c>
      <c r="J1894" s="134">
        <v>0.31108520460342359</v>
      </c>
    </row>
    <row r="1895" spans="3:10" x14ac:dyDescent="0.3">
      <c r="C1895">
        <v>1418</v>
      </c>
      <c r="D1895" s="40">
        <v>2.5592291639076525</v>
      </c>
      <c r="I1895">
        <v>1418</v>
      </c>
      <c r="J1895" s="134">
        <v>0.30617503958789039</v>
      </c>
    </row>
    <row r="1896" spans="3:10" x14ac:dyDescent="0.3">
      <c r="C1896">
        <v>1419</v>
      </c>
      <c r="D1896" s="40">
        <v>2.3131665371646557</v>
      </c>
      <c r="I1896">
        <v>1419</v>
      </c>
      <c r="J1896" s="134">
        <v>0.20897096655121006</v>
      </c>
    </row>
    <row r="1897" spans="3:10" x14ac:dyDescent="0.3">
      <c r="C1897">
        <v>1420</v>
      </c>
      <c r="D1897" s="40">
        <v>1.9032481405054227</v>
      </c>
      <c r="I1897">
        <v>1420</v>
      </c>
      <c r="J1897" s="134">
        <v>0.19628402249511967</v>
      </c>
    </row>
    <row r="1898" spans="3:10" x14ac:dyDescent="0.3">
      <c r="C1898">
        <v>1421</v>
      </c>
      <c r="D1898" s="40">
        <v>2.8473065801992332</v>
      </c>
      <c r="I1898">
        <v>1421</v>
      </c>
      <c r="J1898" s="134">
        <v>0.29762928980303061</v>
      </c>
    </row>
    <row r="1899" spans="3:10" x14ac:dyDescent="0.3">
      <c r="C1899">
        <v>1422</v>
      </c>
      <c r="D1899" s="40">
        <v>2.3931077748713561</v>
      </c>
      <c r="I1899">
        <v>1422</v>
      </c>
      <c r="J1899" s="134">
        <v>0.19039564767510764</v>
      </c>
    </row>
    <row r="1900" spans="3:10" x14ac:dyDescent="0.3">
      <c r="C1900">
        <v>1423</v>
      </c>
      <c r="D1900" s="40">
        <v>2.3339142616418549</v>
      </c>
      <c r="I1900">
        <v>1423</v>
      </c>
      <c r="J1900" s="134">
        <v>0.24284802421353802</v>
      </c>
    </row>
    <row r="1901" spans="3:10" x14ac:dyDescent="0.3">
      <c r="C1901">
        <v>1424</v>
      </c>
      <c r="D1901" s="40">
        <v>3.2536213507725122</v>
      </c>
      <c r="I1901">
        <v>1424</v>
      </c>
      <c r="J1901" s="134">
        <v>0.22469293439638993</v>
      </c>
    </row>
    <row r="1902" spans="3:10" x14ac:dyDescent="0.3">
      <c r="C1902">
        <v>1425</v>
      </c>
      <c r="D1902" s="40">
        <v>2.5452486463605792</v>
      </c>
      <c r="I1902">
        <v>1425</v>
      </c>
      <c r="J1902" s="134">
        <v>0.19216778869438178</v>
      </c>
    </row>
    <row r="1903" spans="3:10" x14ac:dyDescent="0.3">
      <c r="C1903">
        <v>1426</v>
      </c>
      <c r="D1903" s="40">
        <v>3.1224313748318151</v>
      </c>
      <c r="I1903">
        <v>1426</v>
      </c>
      <c r="J1903" s="134">
        <v>0.10961464400647114</v>
      </c>
    </row>
    <row r="1904" spans="3:10" x14ac:dyDescent="0.3">
      <c r="C1904">
        <v>1427</v>
      </c>
      <c r="D1904" s="40">
        <v>2.942288363169117</v>
      </c>
      <c r="I1904">
        <v>1427</v>
      </c>
      <c r="J1904" s="134">
        <v>0.12935836339460427</v>
      </c>
    </row>
    <row r="1905" spans="3:10" x14ac:dyDescent="0.3">
      <c r="C1905">
        <v>1428</v>
      </c>
      <c r="D1905" s="40">
        <v>1.7616882029594803</v>
      </c>
      <c r="I1905">
        <v>1428</v>
      </c>
      <c r="J1905" s="134">
        <v>0.24032336528090359</v>
      </c>
    </row>
    <row r="1906" spans="3:10" x14ac:dyDescent="0.3">
      <c r="C1906">
        <v>1429</v>
      </c>
      <c r="D1906" s="40">
        <v>2.226292810238085</v>
      </c>
      <c r="I1906">
        <v>1429</v>
      </c>
      <c r="J1906" s="134">
        <v>0.16085843606064509</v>
      </c>
    </row>
    <row r="1907" spans="3:10" x14ac:dyDescent="0.3">
      <c r="C1907">
        <v>1430</v>
      </c>
      <c r="D1907" s="40">
        <v>3.0736369362171332</v>
      </c>
      <c r="I1907">
        <v>1430</v>
      </c>
      <c r="J1907" s="134">
        <v>0.34515328143076229</v>
      </c>
    </row>
    <row r="1908" spans="3:10" x14ac:dyDescent="0.3">
      <c r="C1908">
        <v>1431</v>
      </c>
      <c r="D1908" s="40">
        <v>2.1007250849999113</v>
      </c>
      <c r="I1908">
        <v>1431</v>
      </c>
      <c r="J1908" s="134">
        <v>0.28070899982868558</v>
      </c>
    </row>
    <row r="1909" spans="3:10" x14ac:dyDescent="0.3">
      <c r="C1909">
        <v>1432</v>
      </c>
      <c r="D1909" s="40">
        <v>3.2464904248727606</v>
      </c>
      <c r="I1909">
        <v>1432</v>
      </c>
      <c r="J1909" s="134">
        <v>0.26836821105223385</v>
      </c>
    </row>
    <row r="1910" spans="3:10" x14ac:dyDescent="0.3">
      <c r="C1910">
        <v>1433</v>
      </c>
      <c r="D1910" s="40">
        <v>2.2821881081870301</v>
      </c>
      <c r="I1910">
        <v>1433</v>
      </c>
      <c r="J1910" s="134">
        <v>0.2562179439139729</v>
      </c>
    </row>
    <row r="1911" spans="3:10" x14ac:dyDescent="0.3">
      <c r="C1911">
        <v>1434</v>
      </c>
      <c r="D1911" s="40">
        <v>3.1328006323446367</v>
      </c>
      <c r="I1911">
        <v>1434</v>
      </c>
      <c r="J1911" s="134">
        <v>0.23628020870903699</v>
      </c>
    </row>
    <row r="1912" spans="3:10" x14ac:dyDescent="0.3">
      <c r="C1912">
        <v>1435</v>
      </c>
      <c r="D1912" s="40">
        <v>2.7713364605492314</v>
      </c>
      <c r="I1912">
        <v>1435</v>
      </c>
      <c r="J1912" s="134">
        <v>0.23399157100310664</v>
      </c>
    </row>
    <row r="1913" spans="3:10" x14ac:dyDescent="0.3">
      <c r="C1913">
        <v>1436</v>
      </c>
      <c r="D1913" s="40">
        <v>2.5639636299053614</v>
      </c>
      <c r="I1913">
        <v>1436</v>
      </c>
      <c r="J1913" s="134">
        <v>0.35432008806437709</v>
      </c>
    </row>
    <row r="1914" spans="3:10" x14ac:dyDescent="0.3">
      <c r="C1914">
        <v>1437</v>
      </c>
      <c r="D1914" s="40">
        <v>2.4773620951586639</v>
      </c>
      <c r="I1914">
        <v>1437</v>
      </c>
      <c r="J1914" s="134">
        <v>0.24127858322221263</v>
      </c>
    </row>
    <row r="1915" spans="3:10" x14ac:dyDescent="0.3">
      <c r="C1915">
        <v>1438</v>
      </c>
      <c r="D1915" s="40">
        <v>3.4118319156193735</v>
      </c>
      <c r="I1915">
        <v>1438</v>
      </c>
      <c r="J1915" s="134">
        <v>0.32917084164457466</v>
      </c>
    </row>
    <row r="1916" spans="3:10" x14ac:dyDescent="0.3">
      <c r="C1916">
        <v>1439</v>
      </c>
      <c r="D1916" s="40">
        <v>3.1934618589793353</v>
      </c>
      <c r="I1916">
        <v>1439</v>
      </c>
      <c r="J1916" s="134">
        <v>0.33584270616668421</v>
      </c>
    </row>
    <row r="1917" spans="3:10" x14ac:dyDescent="0.3">
      <c r="C1917">
        <v>1440</v>
      </c>
      <c r="D1917" s="40">
        <v>3.2643437511797089</v>
      </c>
      <c r="I1917">
        <v>1440</v>
      </c>
      <c r="J1917" s="134">
        <v>0.22581126517051353</v>
      </c>
    </row>
    <row r="1918" spans="3:10" x14ac:dyDescent="0.3">
      <c r="C1918">
        <v>1441</v>
      </c>
      <c r="D1918" s="40">
        <v>3.0848120092872717</v>
      </c>
      <c r="I1918">
        <v>1441</v>
      </c>
      <c r="J1918" s="134">
        <v>0.1301281613271712</v>
      </c>
    </row>
    <row r="1919" spans="3:10" x14ac:dyDescent="0.3">
      <c r="C1919">
        <v>1442</v>
      </c>
      <c r="D1919" s="40">
        <v>2.8972374586436787</v>
      </c>
      <c r="I1919">
        <v>1442</v>
      </c>
      <c r="J1919" s="134">
        <v>0.15563768316271842</v>
      </c>
    </row>
    <row r="1920" spans="3:10" x14ac:dyDescent="0.3">
      <c r="C1920">
        <v>1443</v>
      </c>
      <c r="D1920" s="40">
        <v>2.859619322589082</v>
      </c>
      <c r="I1920">
        <v>1443</v>
      </c>
      <c r="J1920" s="134">
        <v>0.31608030639351714</v>
      </c>
    </row>
    <row r="1921" spans="3:10" x14ac:dyDescent="0.3">
      <c r="C1921">
        <v>1444</v>
      </c>
      <c r="D1921" s="40">
        <v>3.0467409499581448</v>
      </c>
      <c r="I1921">
        <v>1444</v>
      </c>
      <c r="J1921" s="134">
        <v>9.5295243813148245E-2</v>
      </c>
    </row>
    <row r="1922" spans="3:10" x14ac:dyDescent="0.3">
      <c r="C1922">
        <v>1445</v>
      </c>
      <c r="D1922" s="40">
        <v>2.8933086396530605</v>
      </c>
      <c r="I1922">
        <v>1445</v>
      </c>
      <c r="J1922" s="134">
        <v>0.25361526419021652</v>
      </c>
    </row>
    <row r="1923" spans="3:10" x14ac:dyDescent="0.3">
      <c r="C1923">
        <v>1446</v>
      </c>
      <c r="D1923" s="40">
        <v>2.1245959358913251</v>
      </c>
      <c r="I1923">
        <v>1446</v>
      </c>
      <c r="J1923" s="134">
        <v>0.20985654890609262</v>
      </c>
    </row>
    <row r="1924" spans="3:10" x14ac:dyDescent="0.3">
      <c r="C1924">
        <v>1447</v>
      </c>
      <c r="D1924" s="40">
        <v>2.9266197148130977</v>
      </c>
      <c r="I1924">
        <v>1447</v>
      </c>
      <c r="J1924" s="134">
        <v>0.34873425806236735</v>
      </c>
    </row>
    <row r="1925" spans="3:10" x14ac:dyDescent="0.3">
      <c r="C1925">
        <v>1448</v>
      </c>
      <c r="D1925" s="40">
        <v>2.1615104127280298</v>
      </c>
      <c r="I1925">
        <v>1448</v>
      </c>
      <c r="J1925" s="134">
        <v>0.14972689998214217</v>
      </c>
    </row>
    <row r="1926" spans="3:10" x14ac:dyDescent="0.3">
      <c r="C1926">
        <v>1449</v>
      </c>
      <c r="D1926" s="40">
        <v>2.3578389584288195</v>
      </c>
      <c r="I1926">
        <v>1449</v>
      </c>
      <c r="J1926" s="134">
        <v>0.27510924886049959</v>
      </c>
    </row>
    <row r="1927" spans="3:10" x14ac:dyDescent="0.3">
      <c r="C1927">
        <v>1450</v>
      </c>
      <c r="D1927" s="40">
        <v>3.1404270429529157</v>
      </c>
      <c r="I1927">
        <v>1450</v>
      </c>
      <c r="J1927" s="134">
        <v>0.15421953561797497</v>
      </c>
    </row>
    <row r="1928" spans="3:10" x14ac:dyDescent="0.3">
      <c r="C1928">
        <v>1451</v>
      </c>
      <c r="D1928" s="40">
        <v>2.2263194117159584</v>
      </c>
      <c r="I1928">
        <v>1451</v>
      </c>
      <c r="J1928" s="134">
        <v>0.18783761008144118</v>
      </c>
    </row>
    <row r="1929" spans="3:10" x14ac:dyDescent="0.3">
      <c r="C1929">
        <v>1452</v>
      </c>
      <c r="D1929" s="40">
        <v>2.702560343817086</v>
      </c>
      <c r="I1929">
        <v>1452</v>
      </c>
      <c r="J1929" s="134">
        <v>0.34931732112672487</v>
      </c>
    </row>
    <row r="1930" spans="3:10" x14ac:dyDescent="0.3">
      <c r="C1930">
        <v>1453</v>
      </c>
      <c r="D1930" s="40">
        <v>3.1535629509833156</v>
      </c>
      <c r="I1930">
        <v>1453</v>
      </c>
      <c r="J1930" s="134">
        <v>0.25270002402979008</v>
      </c>
    </row>
    <row r="1931" spans="3:10" x14ac:dyDescent="0.3">
      <c r="C1931">
        <v>1454</v>
      </c>
      <c r="D1931" s="40">
        <v>1.8517528836920039</v>
      </c>
      <c r="I1931">
        <v>1454</v>
      </c>
      <c r="J1931" s="134">
        <v>0.26680014928341889</v>
      </c>
    </row>
    <row r="1932" spans="3:10" x14ac:dyDescent="0.3">
      <c r="C1932">
        <v>1455</v>
      </c>
      <c r="D1932" s="40">
        <v>2.6562978789665794</v>
      </c>
      <c r="I1932">
        <v>1455</v>
      </c>
      <c r="J1932" s="134">
        <v>0.19006740402242239</v>
      </c>
    </row>
    <row r="1933" spans="3:10" x14ac:dyDescent="0.3">
      <c r="C1933">
        <v>1456</v>
      </c>
      <c r="D1933" s="40">
        <v>2.9126970978164595</v>
      </c>
      <c r="I1933">
        <v>1456</v>
      </c>
      <c r="J1933" s="134">
        <v>0.21306447665051831</v>
      </c>
    </row>
    <row r="1934" spans="3:10" x14ac:dyDescent="0.3">
      <c r="C1934">
        <v>1457</v>
      </c>
      <c r="D1934" s="40">
        <v>3.1126100055093966</v>
      </c>
      <c r="I1934">
        <v>1457</v>
      </c>
      <c r="J1934" s="134">
        <v>0.36104338212855547</v>
      </c>
    </row>
    <row r="1935" spans="3:10" x14ac:dyDescent="0.3">
      <c r="C1935">
        <v>1458</v>
      </c>
      <c r="D1935" s="40">
        <v>2.4575612653711558</v>
      </c>
      <c r="I1935">
        <v>1458</v>
      </c>
      <c r="J1935" s="134">
        <v>0.27593194374044994</v>
      </c>
    </row>
    <row r="1936" spans="3:10" x14ac:dyDescent="0.3">
      <c r="C1936">
        <v>1459</v>
      </c>
      <c r="D1936" s="40">
        <v>2.8697772544777029</v>
      </c>
      <c r="I1936">
        <v>1459</v>
      </c>
      <c r="J1936" s="134">
        <v>0.28091911818993154</v>
      </c>
    </row>
    <row r="1937" spans="3:10" x14ac:dyDescent="0.3">
      <c r="C1937">
        <v>1460</v>
      </c>
      <c r="D1937" s="40">
        <v>2.7092388321017689</v>
      </c>
      <c r="I1937">
        <v>1460</v>
      </c>
      <c r="J1937" s="134">
        <v>0.17265738795999375</v>
      </c>
    </row>
    <row r="1938" spans="3:10" x14ac:dyDescent="0.3">
      <c r="C1938">
        <v>1461</v>
      </c>
      <c r="D1938" s="40">
        <v>2.7830896205995526</v>
      </c>
      <c r="I1938">
        <v>1461</v>
      </c>
      <c r="J1938" s="134">
        <v>0.28834324392753818</v>
      </c>
    </row>
    <row r="1939" spans="3:10" x14ac:dyDescent="0.3">
      <c r="C1939">
        <v>1462</v>
      </c>
      <c r="D1939" s="40">
        <v>1.9806069511676356</v>
      </c>
      <c r="I1939">
        <v>1462</v>
      </c>
      <c r="J1939" s="134">
        <v>0.20849080935288389</v>
      </c>
    </row>
    <row r="1940" spans="3:10" x14ac:dyDescent="0.3">
      <c r="C1940">
        <v>1463</v>
      </c>
      <c r="D1940" s="40">
        <v>1.9769706282809758</v>
      </c>
      <c r="I1940">
        <v>1463</v>
      </c>
      <c r="J1940" s="134">
        <v>0.26215185453469769</v>
      </c>
    </row>
    <row r="1941" spans="3:10" x14ac:dyDescent="0.3">
      <c r="C1941">
        <v>1464</v>
      </c>
      <c r="D1941" s="40">
        <v>2.7043646773461512</v>
      </c>
      <c r="I1941">
        <v>1464</v>
      </c>
      <c r="J1941" s="134">
        <v>0.32971910663475268</v>
      </c>
    </row>
    <row r="1942" spans="3:10" x14ac:dyDescent="0.3">
      <c r="C1942">
        <v>1465</v>
      </c>
      <c r="D1942" s="40">
        <v>2.6779651468790129</v>
      </c>
      <c r="I1942">
        <v>1465</v>
      </c>
      <c r="J1942" s="134">
        <v>0.23289846957733906</v>
      </c>
    </row>
    <row r="1943" spans="3:10" x14ac:dyDescent="0.3">
      <c r="C1943">
        <v>1466</v>
      </c>
      <c r="D1943" s="40">
        <v>2.0535231958896247</v>
      </c>
      <c r="I1943">
        <v>1466</v>
      </c>
      <c r="J1943" s="134">
        <v>0.20956065779877631</v>
      </c>
    </row>
    <row r="1944" spans="3:10" x14ac:dyDescent="0.3">
      <c r="C1944">
        <v>1467</v>
      </c>
      <c r="D1944" s="40">
        <v>3.3809762320924008</v>
      </c>
      <c r="I1944">
        <v>1467</v>
      </c>
      <c r="J1944" s="134">
        <v>0.18737487432421274</v>
      </c>
    </row>
    <row r="1945" spans="3:10" x14ac:dyDescent="0.3">
      <c r="C1945">
        <v>1468</v>
      </c>
      <c r="D1945" s="40">
        <v>2.987205283030685</v>
      </c>
      <c r="I1945">
        <v>1468</v>
      </c>
      <c r="J1945" s="134">
        <v>0.28259253659534767</v>
      </c>
    </row>
    <row r="1946" spans="3:10" x14ac:dyDescent="0.3">
      <c r="C1946">
        <v>1469</v>
      </c>
      <c r="D1946" s="40">
        <v>2.5845362941167944</v>
      </c>
      <c r="I1946">
        <v>1469</v>
      </c>
      <c r="J1946" s="134">
        <v>0.16748615454468463</v>
      </c>
    </row>
    <row r="1947" spans="3:10" x14ac:dyDescent="0.3">
      <c r="C1947">
        <v>1470</v>
      </c>
      <c r="D1947" s="40">
        <v>3.0661958981071349</v>
      </c>
      <c r="I1947">
        <v>1470</v>
      </c>
      <c r="J1947" s="134">
        <v>0.3314832205610394</v>
      </c>
    </row>
    <row r="1948" spans="3:10" x14ac:dyDescent="0.3">
      <c r="C1948">
        <v>1471</v>
      </c>
      <c r="D1948" s="40">
        <v>2.6802315306727342</v>
      </c>
      <c r="I1948">
        <v>1471</v>
      </c>
      <c r="J1948" s="134">
        <v>0.19304517372887786</v>
      </c>
    </row>
    <row r="1949" spans="3:10" x14ac:dyDescent="0.3">
      <c r="C1949">
        <v>1472</v>
      </c>
      <c r="D1949" s="40">
        <v>2.155855487401797</v>
      </c>
      <c r="I1949">
        <v>1472</v>
      </c>
      <c r="J1949" s="134">
        <v>0.32943194723350877</v>
      </c>
    </row>
    <row r="1950" spans="3:10" x14ac:dyDescent="0.3">
      <c r="C1950">
        <v>1473</v>
      </c>
      <c r="D1950" s="40">
        <v>2.4250639698310623</v>
      </c>
      <c r="I1950">
        <v>1473</v>
      </c>
      <c r="J1950" s="134">
        <v>0.19140804025211922</v>
      </c>
    </row>
    <row r="1951" spans="3:10" x14ac:dyDescent="0.3">
      <c r="C1951">
        <v>1474</v>
      </c>
      <c r="D1951" s="40">
        <v>3.1295630494299638</v>
      </c>
      <c r="I1951">
        <v>1474</v>
      </c>
      <c r="J1951" s="134">
        <v>0.34959186470987968</v>
      </c>
    </row>
    <row r="1952" spans="3:10" x14ac:dyDescent="0.3">
      <c r="C1952">
        <v>1475</v>
      </c>
      <c r="D1952" s="40">
        <v>2.3645842663029137</v>
      </c>
      <c r="I1952">
        <v>1475</v>
      </c>
      <c r="J1952" s="134">
        <v>0.20344535201714598</v>
      </c>
    </row>
    <row r="1953" spans="3:10" x14ac:dyDescent="0.3">
      <c r="C1953">
        <v>1476</v>
      </c>
      <c r="D1953" s="40">
        <v>2.0246601646501547</v>
      </c>
      <c r="I1953">
        <v>1476</v>
      </c>
      <c r="J1953" s="134">
        <v>0.37815383944482317</v>
      </c>
    </row>
    <row r="1954" spans="3:10" x14ac:dyDescent="0.3">
      <c r="C1954">
        <v>1477</v>
      </c>
      <c r="D1954" s="40">
        <v>2.288982424519566</v>
      </c>
      <c r="I1954">
        <v>1477</v>
      </c>
      <c r="J1954" s="134">
        <v>0.17104370801411162</v>
      </c>
    </row>
    <row r="1955" spans="3:10" x14ac:dyDescent="0.3">
      <c r="C1955">
        <v>1478</v>
      </c>
      <c r="D1955" s="40">
        <v>2.2726149054620861</v>
      </c>
      <c r="I1955">
        <v>1478</v>
      </c>
      <c r="J1955" s="134">
        <v>0.23385463403207041</v>
      </c>
    </row>
    <row r="1956" spans="3:10" x14ac:dyDescent="0.3">
      <c r="C1956">
        <v>1479</v>
      </c>
      <c r="D1956" s="40">
        <v>2.321453953183084</v>
      </c>
      <c r="I1956">
        <v>1479</v>
      </c>
      <c r="J1956" s="134">
        <v>0.31019181398587636</v>
      </c>
    </row>
    <row r="1957" spans="3:10" x14ac:dyDescent="0.3">
      <c r="C1957">
        <v>1480</v>
      </c>
      <c r="D1957" s="40">
        <v>2.5687617810349734</v>
      </c>
      <c r="I1957">
        <v>1480</v>
      </c>
      <c r="J1957" s="134">
        <v>0.28628476438688288</v>
      </c>
    </row>
    <row r="1958" spans="3:10" x14ac:dyDescent="0.3">
      <c r="C1958">
        <v>1481</v>
      </c>
      <c r="D1958" s="40">
        <v>2.4596401644247132</v>
      </c>
      <c r="I1958">
        <v>1481</v>
      </c>
      <c r="J1958" s="134">
        <v>0.2213040701785105</v>
      </c>
    </row>
    <row r="1959" spans="3:10" x14ac:dyDescent="0.3">
      <c r="C1959">
        <v>1482</v>
      </c>
      <c r="D1959" s="40">
        <v>2.6855794762512222</v>
      </c>
      <c r="I1959">
        <v>1482</v>
      </c>
      <c r="J1959" s="134">
        <v>0.2887418789040328</v>
      </c>
    </row>
    <row r="1960" spans="3:10" x14ac:dyDescent="0.3">
      <c r="C1960">
        <v>1483</v>
      </c>
      <c r="D1960" s="40">
        <v>1.8074391422414173</v>
      </c>
      <c r="I1960">
        <v>1483</v>
      </c>
      <c r="J1960" s="134">
        <v>0.31049005677967778</v>
      </c>
    </row>
    <row r="1961" spans="3:10" x14ac:dyDescent="0.3">
      <c r="C1961">
        <v>1484</v>
      </c>
      <c r="D1961" s="40">
        <v>2.1660176038755052</v>
      </c>
      <c r="I1961">
        <v>1484</v>
      </c>
      <c r="J1961" s="134">
        <v>0.27117419350172201</v>
      </c>
    </row>
    <row r="1962" spans="3:10" x14ac:dyDescent="0.3">
      <c r="C1962">
        <v>1485</v>
      </c>
      <c r="D1962" s="40">
        <v>3.0510019685005432</v>
      </c>
      <c r="I1962">
        <v>1485</v>
      </c>
      <c r="J1962" s="134">
        <v>0.30641058373476637</v>
      </c>
    </row>
    <row r="1963" spans="3:10" x14ac:dyDescent="0.3">
      <c r="C1963">
        <v>1486</v>
      </c>
      <c r="D1963" s="40">
        <v>2.2114336872444085</v>
      </c>
      <c r="I1963">
        <v>1486</v>
      </c>
      <c r="J1963" s="134">
        <v>0.23769657582662429</v>
      </c>
    </row>
    <row r="1964" spans="3:10" x14ac:dyDescent="0.3">
      <c r="C1964">
        <v>1487</v>
      </c>
      <c r="D1964" s="40">
        <v>2.3910634957907755</v>
      </c>
      <c r="I1964">
        <v>1487</v>
      </c>
      <c r="J1964" s="134">
        <v>0.26338194778101975</v>
      </c>
    </row>
    <row r="1965" spans="3:10" x14ac:dyDescent="0.3">
      <c r="C1965">
        <v>1488</v>
      </c>
      <c r="D1965" s="40">
        <v>3.100725343618735</v>
      </c>
      <c r="I1965">
        <v>1488</v>
      </c>
      <c r="J1965" s="134">
        <v>0.21625113974553023</v>
      </c>
    </row>
    <row r="1966" spans="3:10" x14ac:dyDescent="0.3">
      <c r="C1966">
        <v>1489</v>
      </c>
      <c r="D1966" s="40">
        <v>2.5146718841715905</v>
      </c>
      <c r="I1966">
        <v>1489</v>
      </c>
      <c r="J1966" s="134">
        <v>0.16781456646167481</v>
      </c>
    </row>
    <row r="1967" spans="3:10" x14ac:dyDescent="0.3">
      <c r="C1967">
        <v>1490</v>
      </c>
      <c r="D1967" s="40">
        <v>2.6545465402341208</v>
      </c>
      <c r="I1967">
        <v>1490</v>
      </c>
      <c r="J1967" s="134">
        <v>7.9578974845736061E-2</v>
      </c>
    </row>
    <row r="1968" spans="3:10" x14ac:dyDescent="0.3">
      <c r="C1968">
        <v>1491</v>
      </c>
      <c r="D1968" s="40">
        <v>2.6916553858341934</v>
      </c>
      <c r="I1968">
        <v>1491</v>
      </c>
      <c r="J1968" s="134">
        <v>0.23003563745851552</v>
      </c>
    </row>
    <row r="1969" spans="3:10" x14ac:dyDescent="0.3">
      <c r="C1969">
        <v>1492</v>
      </c>
      <c r="D1969" s="40">
        <v>1.8220753649613588</v>
      </c>
      <c r="I1969">
        <v>1492</v>
      </c>
      <c r="J1969" s="134">
        <v>0.19725921242589517</v>
      </c>
    </row>
    <row r="1970" spans="3:10" x14ac:dyDescent="0.3">
      <c r="C1970">
        <v>1493</v>
      </c>
      <c r="D1970" s="40">
        <v>2.9515527923237728</v>
      </c>
      <c r="I1970">
        <v>1493</v>
      </c>
      <c r="J1970" s="134">
        <v>0.29417446605059738</v>
      </c>
    </row>
    <row r="1971" spans="3:10" x14ac:dyDescent="0.3">
      <c r="C1971">
        <v>1494</v>
      </c>
      <c r="D1971" s="40">
        <v>2.9616286882489944</v>
      </c>
      <c r="I1971">
        <v>1494</v>
      </c>
      <c r="J1971" s="134">
        <v>0.25288280645795425</v>
      </c>
    </row>
    <row r="1972" spans="3:10" x14ac:dyDescent="0.3">
      <c r="C1972">
        <v>1495</v>
      </c>
      <c r="D1972" s="40">
        <v>2.7190735403367574</v>
      </c>
      <c r="I1972">
        <v>1495</v>
      </c>
      <c r="J1972" s="134">
        <v>0.28160736184803348</v>
      </c>
    </row>
    <row r="1973" spans="3:10" x14ac:dyDescent="0.3">
      <c r="C1973">
        <v>1496</v>
      </c>
      <c r="D1973" s="40">
        <v>2.9817428873266754</v>
      </c>
      <c r="I1973">
        <v>1496</v>
      </c>
      <c r="J1973" s="134">
        <v>0.26974465447062057</v>
      </c>
    </row>
    <row r="1974" spans="3:10" x14ac:dyDescent="0.3">
      <c r="C1974">
        <v>1497</v>
      </c>
      <c r="D1974" s="40">
        <v>2.4651634859914346</v>
      </c>
      <c r="I1974">
        <v>1497</v>
      </c>
      <c r="J1974" s="134">
        <v>0.20138449256333124</v>
      </c>
    </row>
    <row r="1975" spans="3:10" x14ac:dyDescent="0.3">
      <c r="C1975">
        <v>1498</v>
      </c>
      <c r="D1975" s="40">
        <v>2.8193578304533542</v>
      </c>
      <c r="I1975">
        <v>1498</v>
      </c>
      <c r="J1975" s="134">
        <v>0.29096484794200683</v>
      </c>
    </row>
    <row r="1976" spans="3:10" x14ac:dyDescent="0.3">
      <c r="C1976">
        <v>1499</v>
      </c>
      <c r="D1976" s="40">
        <v>1.9272148708951971</v>
      </c>
      <c r="I1976">
        <v>1499</v>
      </c>
      <c r="J1976" s="134">
        <v>0.1244872109925137</v>
      </c>
    </row>
    <row r="1977" spans="3:10" x14ac:dyDescent="0.3">
      <c r="C1977">
        <v>1500</v>
      </c>
      <c r="D1977" s="40">
        <v>2.8616148864217612</v>
      </c>
      <c r="I1977">
        <v>1500</v>
      </c>
      <c r="J1977" s="134">
        <v>0.25245349125596217</v>
      </c>
    </row>
    <row r="1978" spans="3:10" x14ac:dyDescent="0.3">
      <c r="C1978">
        <v>1501</v>
      </c>
      <c r="D1978" s="40">
        <v>2.1558410433786737</v>
      </c>
      <c r="I1978">
        <v>1501</v>
      </c>
      <c r="J1978" s="134">
        <v>0.24800685692298408</v>
      </c>
    </row>
    <row r="1979" spans="3:10" x14ac:dyDescent="0.3">
      <c r="C1979">
        <v>1502</v>
      </c>
      <c r="D1979" s="40">
        <v>1.9175183768742787</v>
      </c>
      <c r="I1979">
        <v>1502</v>
      </c>
      <c r="J1979" s="134">
        <v>0.186412360362328</v>
      </c>
    </row>
    <row r="1980" spans="3:10" x14ac:dyDescent="0.3">
      <c r="C1980">
        <v>1503</v>
      </c>
      <c r="D1980" s="40">
        <v>2.847472817074999</v>
      </c>
      <c r="I1980">
        <v>1503</v>
      </c>
      <c r="J1980" s="134">
        <v>0.11073407338468044</v>
      </c>
    </row>
    <row r="1981" spans="3:10" x14ac:dyDescent="0.3">
      <c r="C1981">
        <v>1504</v>
      </c>
      <c r="D1981" s="40">
        <v>1.6204477857619835</v>
      </c>
      <c r="I1981">
        <v>1504</v>
      </c>
      <c r="J1981" s="134">
        <v>0.27439947352678207</v>
      </c>
    </row>
    <row r="1982" spans="3:10" x14ac:dyDescent="0.3">
      <c r="C1982">
        <v>1505</v>
      </c>
      <c r="D1982" s="40">
        <v>2.2291657982375095</v>
      </c>
      <c r="I1982">
        <v>1505</v>
      </c>
      <c r="J1982" s="134">
        <v>0.14722946994425801</v>
      </c>
    </row>
    <row r="1983" spans="3:10" x14ac:dyDescent="0.3">
      <c r="C1983">
        <v>1506</v>
      </c>
      <c r="D1983" s="40">
        <v>1.8790752266764152</v>
      </c>
      <c r="I1983">
        <v>1506</v>
      </c>
      <c r="J1983" s="134">
        <v>0.32404177624435371</v>
      </c>
    </row>
    <row r="1984" spans="3:10" x14ac:dyDescent="0.3">
      <c r="C1984">
        <v>1507</v>
      </c>
      <c r="D1984" s="40">
        <v>3.2192422592687691</v>
      </c>
      <c r="I1984">
        <v>1507</v>
      </c>
      <c r="J1984" s="134">
        <v>0.17197330490175933</v>
      </c>
    </row>
    <row r="1985" spans="3:10" x14ac:dyDescent="0.3">
      <c r="C1985">
        <v>1508</v>
      </c>
      <c r="D1985" s="40">
        <v>2.5726953872546785</v>
      </c>
      <c r="I1985">
        <v>1508</v>
      </c>
      <c r="J1985" s="134">
        <v>0.26556245246186516</v>
      </c>
    </row>
    <row r="1986" spans="3:10" x14ac:dyDescent="0.3">
      <c r="C1986">
        <v>1509</v>
      </c>
      <c r="D1986" s="40">
        <v>3.2241372998676603</v>
      </c>
      <c r="I1986">
        <v>1509</v>
      </c>
      <c r="J1986" s="134">
        <v>0.20049995172840829</v>
      </c>
    </row>
    <row r="1987" spans="3:10" x14ac:dyDescent="0.3">
      <c r="C1987">
        <v>1510</v>
      </c>
      <c r="D1987" s="40">
        <v>2.8410532181454164</v>
      </c>
      <c r="I1987">
        <v>1510</v>
      </c>
      <c r="J1987" s="134">
        <v>0.27738592371859805</v>
      </c>
    </row>
    <row r="1988" spans="3:10" x14ac:dyDescent="0.3">
      <c r="C1988">
        <v>1511</v>
      </c>
      <c r="D1988" s="40">
        <v>2.9381251292660377</v>
      </c>
      <c r="I1988">
        <v>1511</v>
      </c>
      <c r="J1988" s="134">
        <v>0.22355674163064942</v>
      </c>
    </row>
    <row r="1989" spans="3:10" x14ac:dyDescent="0.3">
      <c r="C1989">
        <v>1512</v>
      </c>
      <c r="D1989" s="40">
        <v>3.0752443036936592</v>
      </c>
      <c r="I1989">
        <v>1512</v>
      </c>
      <c r="J1989" s="134">
        <v>0.2481786928352625</v>
      </c>
    </row>
    <row r="1990" spans="3:10" x14ac:dyDescent="0.3">
      <c r="C1990">
        <v>1513</v>
      </c>
      <c r="D1990" s="40">
        <v>2.3599199267762558</v>
      </c>
      <c r="I1990">
        <v>1513</v>
      </c>
      <c r="J1990" s="134">
        <v>0.35265155772975532</v>
      </c>
    </row>
    <row r="1991" spans="3:10" x14ac:dyDescent="0.3">
      <c r="C1991">
        <v>1514</v>
      </c>
      <c r="D1991" s="40">
        <v>1.69327218597082</v>
      </c>
      <c r="I1991">
        <v>1514</v>
      </c>
      <c r="J1991" s="134">
        <v>0.11706468435183015</v>
      </c>
    </row>
    <row r="1992" spans="3:10" x14ac:dyDescent="0.3">
      <c r="C1992">
        <v>1515</v>
      </c>
      <c r="D1992" s="40">
        <v>2.3783983803033473</v>
      </c>
      <c r="I1992">
        <v>1515</v>
      </c>
      <c r="J1992" s="134">
        <v>6.8083623799810145E-2</v>
      </c>
    </row>
    <row r="1993" spans="3:10" x14ac:dyDescent="0.3">
      <c r="C1993">
        <v>1516</v>
      </c>
      <c r="D1993" s="40">
        <v>2.104469571143837</v>
      </c>
      <c r="I1993">
        <v>1516</v>
      </c>
      <c r="J1993" s="134">
        <v>0.24269300648140946</v>
      </c>
    </row>
    <row r="1994" spans="3:10" x14ac:dyDescent="0.3">
      <c r="C1994">
        <v>1517</v>
      </c>
      <c r="D1994" s="40">
        <v>3.558453826665545</v>
      </c>
      <c r="I1994">
        <v>1517</v>
      </c>
      <c r="J1994" s="134">
        <v>0.19655588162292581</v>
      </c>
    </row>
    <row r="1995" spans="3:10" x14ac:dyDescent="0.3">
      <c r="C1995">
        <v>1518</v>
      </c>
      <c r="D1995" s="40">
        <v>1.4817012820123572</v>
      </c>
      <c r="I1995">
        <v>1518</v>
      </c>
      <c r="J1995" s="134">
        <v>0.14679137909997597</v>
      </c>
    </row>
    <row r="1996" spans="3:10" x14ac:dyDescent="0.3">
      <c r="C1996">
        <v>1519</v>
      </c>
      <c r="D1996" s="40">
        <v>3.1165360981065158</v>
      </c>
      <c r="I1996">
        <v>1519</v>
      </c>
      <c r="J1996" s="134">
        <v>0.16564259591701513</v>
      </c>
    </row>
    <row r="1997" spans="3:10" x14ac:dyDescent="0.3">
      <c r="C1997">
        <v>1520</v>
      </c>
      <c r="D1997" s="40">
        <v>2.4477761612164164</v>
      </c>
      <c r="I1997">
        <v>1520</v>
      </c>
      <c r="J1997" s="134">
        <v>0.25634428484488381</v>
      </c>
    </row>
    <row r="1998" spans="3:10" x14ac:dyDescent="0.3">
      <c r="C1998">
        <v>1521</v>
      </c>
      <c r="D1998" s="40">
        <v>2.0135516382751115</v>
      </c>
      <c r="I1998">
        <v>1521</v>
      </c>
      <c r="J1998" s="134">
        <v>0.28359050953222109</v>
      </c>
    </row>
    <row r="1999" spans="3:10" x14ac:dyDescent="0.3">
      <c r="C1999">
        <v>1522</v>
      </c>
      <c r="D1999" s="40">
        <v>2.0578043373127906</v>
      </c>
      <c r="I1999">
        <v>1522</v>
      </c>
      <c r="J1999" s="134">
        <v>0.195917233734763</v>
      </c>
    </row>
    <row r="2000" spans="3:10" x14ac:dyDescent="0.3">
      <c r="C2000">
        <v>1523</v>
      </c>
      <c r="D2000" s="40">
        <v>2.748735580936875</v>
      </c>
      <c r="I2000">
        <v>1523</v>
      </c>
      <c r="J2000" s="134">
        <v>0.35799948824611794</v>
      </c>
    </row>
    <row r="2001" spans="3:10" x14ac:dyDescent="0.3">
      <c r="C2001">
        <v>1524</v>
      </c>
      <c r="D2001" s="40">
        <v>2.8599360377855616</v>
      </c>
      <c r="I2001">
        <v>1524</v>
      </c>
      <c r="J2001" s="134">
        <v>0.22935492039858429</v>
      </c>
    </row>
    <row r="2002" spans="3:10" x14ac:dyDescent="0.3">
      <c r="C2002">
        <v>1525</v>
      </c>
      <c r="D2002" s="40">
        <v>2.6469889315710464</v>
      </c>
      <c r="I2002">
        <v>1525</v>
      </c>
      <c r="J2002" s="134">
        <v>0.19704953017591165</v>
      </c>
    </row>
    <row r="2003" spans="3:10" x14ac:dyDescent="0.3">
      <c r="C2003">
        <v>1526</v>
      </c>
      <c r="D2003" s="40">
        <v>3.1887221746814118</v>
      </c>
      <c r="I2003">
        <v>1526</v>
      </c>
      <c r="J2003" s="134">
        <v>0.19688334644117966</v>
      </c>
    </row>
    <row r="2004" spans="3:10" x14ac:dyDescent="0.3">
      <c r="C2004">
        <v>1527</v>
      </c>
      <c r="D2004" s="40">
        <v>2.2986151136897988</v>
      </c>
      <c r="I2004">
        <v>1527</v>
      </c>
      <c r="J2004" s="134">
        <v>0.15028634783286821</v>
      </c>
    </row>
    <row r="2005" spans="3:10" x14ac:dyDescent="0.3">
      <c r="C2005">
        <v>1528</v>
      </c>
      <c r="D2005" s="40">
        <v>2.8987212284583075</v>
      </c>
      <c r="I2005">
        <v>1528</v>
      </c>
      <c r="J2005" s="134">
        <v>0.31953549759331201</v>
      </c>
    </row>
    <row r="2006" spans="3:10" x14ac:dyDescent="0.3">
      <c r="C2006">
        <v>1529</v>
      </c>
      <c r="D2006" s="40">
        <v>2.4744008675742597</v>
      </c>
      <c r="I2006">
        <v>1529</v>
      </c>
      <c r="J2006" s="134">
        <v>0.25923054702090531</v>
      </c>
    </row>
    <row r="2007" spans="3:10" x14ac:dyDescent="0.3">
      <c r="C2007">
        <v>1530</v>
      </c>
      <c r="D2007" s="40">
        <v>2.4740314372098484</v>
      </c>
      <c r="I2007">
        <v>1530</v>
      </c>
      <c r="J2007" s="134">
        <v>0.26720521038875811</v>
      </c>
    </row>
    <row r="2008" spans="3:10" x14ac:dyDescent="0.3">
      <c r="C2008">
        <v>1531</v>
      </c>
      <c r="D2008" s="40">
        <v>2.5467958245038798</v>
      </c>
      <c r="I2008">
        <v>1531</v>
      </c>
      <c r="J2008" s="134">
        <v>0.29995076095280404</v>
      </c>
    </row>
    <row r="2009" spans="3:10" x14ac:dyDescent="0.3">
      <c r="C2009">
        <v>1532</v>
      </c>
      <c r="D2009" s="40">
        <v>2.5198244604083664</v>
      </c>
      <c r="I2009">
        <v>1532</v>
      </c>
      <c r="J2009" s="134">
        <v>0.25453995389101913</v>
      </c>
    </row>
    <row r="2010" spans="3:10" x14ac:dyDescent="0.3">
      <c r="C2010">
        <v>1533</v>
      </c>
      <c r="D2010" s="40">
        <v>3.1707306577462484</v>
      </c>
      <c r="I2010">
        <v>1533</v>
      </c>
      <c r="J2010" s="134">
        <v>0.21597770767781865</v>
      </c>
    </row>
    <row r="2011" spans="3:10" x14ac:dyDescent="0.3">
      <c r="C2011">
        <v>1534</v>
      </c>
      <c r="D2011" s="40">
        <v>2.6350977053974884</v>
      </c>
      <c r="I2011">
        <v>1534</v>
      </c>
      <c r="J2011" s="134">
        <v>0.35929303209952002</v>
      </c>
    </row>
    <row r="2012" spans="3:10" x14ac:dyDescent="0.3">
      <c r="C2012">
        <v>1535</v>
      </c>
      <c r="D2012" s="40">
        <v>2.8579303447853475</v>
      </c>
      <c r="I2012">
        <v>1535</v>
      </c>
      <c r="J2012" s="134">
        <v>0.24806321181777236</v>
      </c>
    </row>
    <row r="2013" spans="3:10" x14ac:dyDescent="0.3">
      <c r="C2013">
        <v>1536</v>
      </c>
      <c r="D2013" s="40">
        <v>3.0290811958849564</v>
      </c>
      <c r="I2013">
        <v>1536</v>
      </c>
      <c r="J2013" s="134">
        <v>0.29737611285353549</v>
      </c>
    </row>
    <row r="2014" spans="3:10" x14ac:dyDescent="0.3">
      <c r="C2014">
        <v>1537</v>
      </c>
      <c r="D2014" s="40">
        <v>1.9655957389070753</v>
      </c>
      <c r="I2014">
        <v>1537</v>
      </c>
      <c r="J2014" s="134">
        <v>0.29866662009118428</v>
      </c>
    </row>
    <row r="2015" spans="3:10" x14ac:dyDescent="0.3">
      <c r="C2015">
        <v>1538</v>
      </c>
      <c r="D2015" s="40">
        <v>2.8010990465883951</v>
      </c>
      <c r="I2015">
        <v>1538</v>
      </c>
      <c r="J2015" s="134">
        <v>0.1743648524353969</v>
      </c>
    </row>
    <row r="2016" spans="3:10" x14ac:dyDescent="0.3">
      <c r="C2016">
        <v>1539</v>
      </c>
      <c r="D2016" s="40">
        <v>2.3876200416270876</v>
      </c>
      <c r="I2016">
        <v>1539</v>
      </c>
      <c r="J2016" s="134">
        <v>0.28891971081763024</v>
      </c>
    </row>
    <row r="2017" spans="3:10" x14ac:dyDescent="0.3">
      <c r="C2017">
        <v>1540</v>
      </c>
      <c r="D2017" s="40">
        <v>2.4710917724075072</v>
      </c>
      <c r="I2017">
        <v>1540</v>
      </c>
      <c r="J2017" s="134">
        <v>0.20574951882692805</v>
      </c>
    </row>
    <row r="2018" spans="3:10" x14ac:dyDescent="0.3">
      <c r="C2018">
        <v>1541</v>
      </c>
      <c r="D2018" s="40">
        <v>2.2145190007754465</v>
      </c>
      <c r="I2018">
        <v>1541</v>
      </c>
      <c r="J2018" s="134">
        <v>0.14625063174758579</v>
      </c>
    </row>
    <row r="2019" spans="3:10" x14ac:dyDescent="0.3">
      <c r="C2019">
        <v>1542</v>
      </c>
      <c r="D2019" s="40">
        <v>2.6746739840286797</v>
      </c>
      <c r="I2019">
        <v>1542</v>
      </c>
      <c r="J2019" s="134">
        <v>0.26902719901491201</v>
      </c>
    </row>
    <row r="2020" spans="3:10" x14ac:dyDescent="0.3">
      <c r="C2020">
        <v>1543</v>
      </c>
      <c r="D2020" s="40">
        <v>1.5605924911987192</v>
      </c>
      <c r="I2020">
        <v>1543</v>
      </c>
      <c r="J2020" s="134">
        <v>0.31097518939142543</v>
      </c>
    </row>
    <row r="2021" spans="3:10" x14ac:dyDescent="0.3">
      <c r="C2021">
        <v>1544</v>
      </c>
      <c r="D2021" s="40">
        <v>2.1164107616706365</v>
      </c>
      <c r="I2021">
        <v>1544</v>
      </c>
      <c r="J2021" s="134">
        <v>0.20114773542155384</v>
      </c>
    </row>
    <row r="2022" spans="3:10" x14ac:dyDescent="0.3">
      <c r="C2022">
        <v>1545</v>
      </c>
      <c r="D2022" s="40">
        <v>3.399199882207776</v>
      </c>
      <c r="I2022">
        <v>1545</v>
      </c>
      <c r="J2022" s="134">
        <v>0.23828544035974075</v>
      </c>
    </row>
    <row r="2023" spans="3:10" x14ac:dyDescent="0.3">
      <c r="C2023">
        <v>1546</v>
      </c>
      <c r="D2023" s="40">
        <v>2.1886135452162625</v>
      </c>
      <c r="I2023">
        <v>1546</v>
      </c>
      <c r="J2023" s="134">
        <v>0.26623662793243996</v>
      </c>
    </row>
    <row r="2024" spans="3:10" x14ac:dyDescent="0.3">
      <c r="C2024">
        <v>1547</v>
      </c>
      <c r="D2024" s="40">
        <v>2.0787510389974808</v>
      </c>
      <c r="I2024">
        <v>1547</v>
      </c>
      <c r="J2024" s="134">
        <v>0.10519068551288968</v>
      </c>
    </row>
    <row r="2025" spans="3:10" x14ac:dyDescent="0.3">
      <c r="C2025">
        <v>1548</v>
      </c>
      <c r="D2025" s="40">
        <v>2.7754420657551075</v>
      </c>
      <c r="I2025">
        <v>1548</v>
      </c>
      <c r="J2025" s="134">
        <v>0.39822244238141202</v>
      </c>
    </row>
    <row r="2026" spans="3:10" x14ac:dyDescent="0.3">
      <c r="C2026">
        <v>1549</v>
      </c>
      <c r="D2026" s="40">
        <v>1.5870448593488899</v>
      </c>
      <c r="I2026">
        <v>1549</v>
      </c>
      <c r="J2026" s="134">
        <v>0.17901930380075481</v>
      </c>
    </row>
    <row r="2027" spans="3:10" x14ac:dyDescent="0.3">
      <c r="C2027">
        <v>1550</v>
      </c>
      <c r="D2027" s="40">
        <v>2.7164350561225228</v>
      </c>
      <c r="I2027">
        <v>1550</v>
      </c>
      <c r="J2027" s="134">
        <v>0.24355316627860457</v>
      </c>
    </row>
    <row r="2028" spans="3:10" x14ac:dyDescent="0.3">
      <c r="C2028">
        <v>1551</v>
      </c>
      <c r="D2028" s="40">
        <v>2.6220681629654519</v>
      </c>
      <c r="I2028">
        <v>1551</v>
      </c>
      <c r="J2028" s="134">
        <v>0.21932840501176898</v>
      </c>
    </row>
    <row r="2029" spans="3:10" x14ac:dyDescent="0.3">
      <c r="C2029">
        <v>1552</v>
      </c>
      <c r="D2029" s="40">
        <v>2.3843253900886365</v>
      </c>
      <c r="I2029">
        <v>1552</v>
      </c>
      <c r="J2029" s="134">
        <v>0.34823929809347054</v>
      </c>
    </row>
    <row r="2030" spans="3:10" x14ac:dyDescent="0.3">
      <c r="C2030">
        <v>1553</v>
      </c>
      <c r="D2030" s="40">
        <v>3.108402401544454</v>
      </c>
      <c r="I2030">
        <v>1553</v>
      </c>
      <c r="J2030" s="134">
        <v>0.20330282649152331</v>
      </c>
    </row>
    <row r="2031" spans="3:10" x14ac:dyDescent="0.3">
      <c r="C2031">
        <v>1554</v>
      </c>
      <c r="D2031" s="40">
        <v>2.4943542847383084</v>
      </c>
      <c r="I2031">
        <v>1554</v>
      </c>
      <c r="J2031" s="134">
        <v>9.8229149611404942E-2</v>
      </c>
    </row>
    <row r="2032" spans="3:10" x14ac:dyDescent="0.3">
      <c r="C2032">
        <v>1555</v>
      </c>
      <c r="D2032" s="40">
        <v>2.6433039321540481</v>
      </c>
      <c r="I2032">
        <v>1555</v>
      </c>
      <c r="J2032" s="134">
        <v>0.21329086478208015</v>
      </c>
    </row>
    <row r="2033" spans="3:10" x14ac:dyDescent="0.3">
      <c r="C2033">
        <v>1556</v>
      </c>
      <c r="D2033" s="40">
        <v>1.8256854282275736</v>
      </c>
      <c r="I2033">
        <v>1556</v>
      </c>
      <c r="J2033" s="134">
        <v>0.14817294538933812</v>
      </c>
    </row>
    <row r="2034" spans="3:10" x14ac:dyDescent="0.3">
      <c r="C2034">
        <v>1557</v>
      </c>
      <c r="D2034" s="40">
        <v>3.0583929916096073</v>
      </c>
      <c r="I2034">
        <v>1557</v>
      </c>
      <c r="J2034" s="134">
        <v>0.22044824535959151</v>
      </c>
    </row>
    <row r="2035" spans="3:10" x14ac:dyDescent="0.3">
      <c r="C2035">
        <v>1558</v>
      </c>
      <c r="D2035" s="40">
        <v>2.5874137720744956</v>
      </c>
      <c r="I2035">
        <v>1558</v>
      </c>
      <c r="J2035" s="134">
        <v>0.19906366099666473</v>
      </c>
    </row>
    <row r="2036" spans="3:10" x14ac:dyDescent="0.3">
      <c r="C2036">
        <v>1559</v>
      </c>
      <c r="D2036" s="40">
        <v>1.7039439302123338</v>
      </c>
      <c r="I2036">
        <v>1559</v>
      </c>
      <c r="J2036" s="134">
        <v>0.30781192812230862</v>
      </c>
    </row>
    <row r="2037" spans="3:10" x14ac:dyDescent="0.3">
      <c r="C2037">
        <v>1560</v>
      </c>
      <c r="D2037" s="40">
        <v>1.6213291246280082</v>
      </c>
      <c r="I2037">
        <v>1560</v>
      </c>
      <c r="J2037" s="134">
        <v>0.17173383658462993</v>
      </c>
    </row>
    <row r="2038" spans="3:10" x14ac:dyDescent="0.3">
      <c r="C2038">
        <v>1561</v>
      </c>
      <c r="D2038" s="40">
        <v>3.3367626166151139</v>
      </c>
      <c r="I2038">
        <v>1561</v>
      </c>
      <c r="J2038" s="134">
        <v>0.12313359558892478</v>
      </c>
    </row>
    <row r="2039" spans="3:10" x14ac:dyDescent="0.3">
      <c r="C2039">
        <v>1562</v>
      </c>
      <c r="D2039" s="40">
        <v>3.4845342106498336</v>
      </c>
      <c r="I2039">
        <v>1562</v>
      </c>
      <c r="J2039" s="134">
        <v>0.15124607583401262</v>
      </c>
    </row>
    <row r="2040" spans="3:10" x14ac:dyDescent="0.3">
      <c r="C2040">
        <v>1563</v>
      </c>
      <c r="D2040" s="40">
        <v>2.2222662475567074</v>
      </c>
      <c r="I2040">
        <v>1563</v>
      </c>
      <c r="J2040" s="134">
        <v>0.11284862328499257</v>
      </c>
    </row>
    <row r="2041" spans="3:10" x14ac:dyDescent="0.3">
      <c r="C2041">
        <v>1564</v>
      </c>
      <c r="D2041" s="40">
        <v>1.6046654584515259</v>
      </c>
      <c r="I2041">
        <v>1564</v>
      </c>
      <c r="J2041" s="134">
        <v>0.38702466423911641</v>
      </c>
    </row>
    <row r="2042" spans="3:10" x14ac:dyDescent="0.3">
      <c r="C2042">
        <v>1565</v>
      </c>
      <c r="D2042" s="40">
        <v>3.4913539049198463</v>
      </c>
      <c r="I2042">
        <v>1565</v>
      </c>
      <c r="J2042" s="134">
        <v>0.14629836296754761</v>
      </c>
    </row>
    <row r="2043" spans="3:10" x14ac:dyDescent="0.3">
      <c r="C2043">
        <v>1566</v>
      </c>
      <c r="D2043" s="40">
        <v>2.0436709288108066</v>
      </c>
      <c r="I2043">
        <v>1566</v>
      </c>
      <c r="J2043" s="134">
        <v>0.24173001063172372</v>
      </c>
    </row>
    <row r="2044" spans="3:10" x14ac:dyDescent="0.3">
      <c r="C2044">
        <v>1567</v>
      </c>
      <c r="D2044" s="40">
        <v>1.9469351457052948</v>
      </c>
      <c r="I2044">
        <v>1567</v>
      </c>
      <c r="J2044" s="134">
        <v>0.14407573669704798</v>
      </c>
    </row>
    <row r="2045" spans="3:10" x14ac:dyDescent="0.3">
      <c r="C2045">
        <v>1568</v>
      </c>
      <c r="D2045" s="40">
        <v>2.1038064133458212</v>
      </c>
      <c r="I2045">
        <v>1568</v>
      </c>
      <c r="J2045" s="134">
        <v>0.14616697565818204</v>
      </c>
    </row>
    <row r="2046" spans="3:10" x14ac:dyDescent="0.3">
      <c r="C2046">
        <v>1569</v>
      </c>
      <c r="D2046" s="40">
        <v>1.9289227761050836</v>
      </c>
      <c r="I2046">
        <v>1569</v>
      </c>
      <c r="J2046" s="134">
        <v>0.24551627774022133</v>
      </c>
    </row>
    <row r="2047" spans="3:10" x14ac:dyDescent="0.3">
      <c r="C2047">
        <v>1570</v>
      </c>
      <c r="D2047" s="40">
        <v>2.9333673526507709</v>
      </c>
      <c r="I2047">
        <v>1570</v>
      </c>
      <c r="J2047" s="134">
        <v>0.20262844157545046</v>
      </c>
    </row>
    <row r="2048" spans="3:10" x14ac:dyDescent="0.3">
      <c r="C2048">
        <v>1571</v>
      </c>
      <c r="D2048" s="40">
        <v>1.7040415891207892</v>
      </c>
      <c r="I2048">
        <v>1571</v>
      </c>
      <c r="J2048" s="134">
        <v>0.16498261237784106</v>
      </c>
    </row>
    <row r="2049" spans="3:10" x14ac:dyDescent="0.3">
      <c r="C2049">
        <v>1572</v>
      </c>
      <c r="D2049" s="40">
        <v>3.3847005147195084</v>
      </c>
      <c r="I2049">
        <v>1572</v>
      </c>
      <c r="J2049" s="134">
        <v>0.28041710944536025</v>
      </c>
    </row>
    <row r="2050" spans="3:10" x14ac:dyDescent="0.3">
      <c r="C2050">
        <v>1573</v>
      </c>
      <c r="D2050" s="40">
        <v>2.4357521522463736</v>
      </c>
      <c r="I2050">
        <v>1573</v>
      </c>
      <c r="J2050" s="134">
        <v>0.2802716422043543</v>
      </c>
    </row>
    <row r="2051" spans="3:10" x14ac:dyDescent="0.3">
      <c r="C2051">
        <v>1574</v>
      </c>
      <c r="D2051" s="40">
        <v>2.5089846793280066</v>
      </c>
      <c r="I2051">
        <v>1574</v>
      </c>
      <c r="J2051" s="134">
        <v>0.33908046107221401</v>
      </c>
    </row>
    <row r="2052" spans="3:10" x14ac:dyDescent="0.3">
      <c r="C2052">
        <v>1575</v>
      </c>
      <c r="D2052" s="40">
        <v>1.765108427434388</v>
      </c>
      <c r="I2052">
        <v>1575</v>
      </c>
      <c r="J2052" s="134">
        <v>0.27575610286920882</v>
      </c>
    </row>
    <row r="2053" spans="3:10" x14ac:dyDescent="0.3">
      <c r="C2053">
        <v>1576</v>
      </c>
      <c r="D2053" s="40">
        <v>1.8475505108691497</v>
      </c>
      <c r="I2053">
        <v>1576</v>
      </c>
      <c r="J2053" s="134">
        <v>0.12179113026181465</v>
      </c>
    </row>
    <row r="2054" spans="3:10" x14ac:dyDescent="0.3">
      <c r="C2054">
        <v>1577</v>
      </c>
      <c r="D2054" s="40">
        <v>2.3858100534844815</v>
      </c>
      <c r="I2054">
        <v>1577</v>
      </c>
      <c r="J2054" s="134">
        <v>0.35355818372269177</v>
      </c>
    </row>
    <row r="2055" spans="3:10" x14ac:dyDescent="0.3">
      <c r="C2055">
        <v>1578</v>
      </c>
      <c r="D2055" s="40">
        <v>2.1420746417243182</v>
      </c>
      <c r="I2055">
        <v>1578</v>
      </c>
      <c r="J2055" s="134">
        <v>0.2610911026863767</v>
      </c>
    </row>
    <row r="2056" spans="3:10" x14ac:dyDescent="0.3">
      <c r="C2056">
        <v>1579</v>
      </c>
      <c r="D2056" s="40">
        <v>3.1554596713600143</v>
      </c>
      <c r="I2056">
        <v>1579</v>
      </c>
      <c r="J2056" s="134">
        <v>0.12150139988063335</v>
      </c>
    </row>
    <row r="2057" spans="3:10" x14ac:dyDescent="0.3">
      <c r="C2057">
        <v>1580</v>
      </c>
      <c r="D2057" s="40">
        <v>1.8650698405877819</v>
      </c>
      <c r="I2057">
        <v>1580</v>
      </c>
      <c r="J2057" s="134">
        <v>0.14478246236757131</v>
      </c>
    </row>
    <row r="2058" spans="3:10" x14ac:dyDescent="0.3">
      <c r="C2058">
        <v>1581</v>
      </c>
      <c r="D2058" s="40">
        <v>2.778829912566946</v>
      </c>
      <c r="I2058">
        <v>1581</v>
      </c>
      <c r="J2058" s="134">
        <v>0.19201253916816086</v>
      </c>
    </row>
    <row r="2059" spans="3:10" x14ac:dyDescent="0.3">
      <c r="C2059">
        <v>1582</v>
      </c>
      <c r="D2059" s="40">
        <v>3.0181226311951304</v>
      </c>
      <c r="I2059">
        <v>1582</v>
      </c>
      <c r="J2059" s="134">
        <v>0.30536121601559185</v>
      </c>
    </row>
    <row r="2060" spans="3:10" x14ac:dyDescent="0.3">
      <c r="C2060">
        <v>1583</v>
      </c>
      <c r="D2060" s="40">
        <v>2.6611983470712648</v>
      </c>
      <c r="I2060">
        <v>1583</v>
      </c>
      <c r="J2060" s="134">
        <v>0.31138747091848651</v>
      </c>
    </row>
    <row r="2061" spans="3:10" x14ac:dyDescent="0.3">
      <c r="C2061">
        <v>1584</v>
      </c>
      <c r="D2061" s="40">
        <v>2.0934261093210171</v>
      </c>
      <c r="I2061">
        <v>1584</v>
      </c>
      <c r="J2061" s="134">
        <v>0.24427725738065731</v>
      </c>
    </row>
    <row r="2062" spans="3:10" x14ac:dyDescent="0.3">
      <c r="C2062">
        <v>1585</v>
      </c>
      <c r="D2062" s="40">
        <v>2.4513957912459996</v>
      </c>
      <c r="I2062">
        <v>1585</v>
      </c>
      <c r="J2062" s="134">
        <v>0.35990190026812896</v>
      </c>
    </row>
    <row r="2063" spans="3:10" x14ac:dyDescent="0.3">
      <c r="C2063">
        <v>1586</v>
      </c>
      <c r="D2063" s="40">
        <v>2.0628087753877233</v>
      </c>
      <c r="I2063">
        <v>1586</v>
      </c>
      <c r="J2063" s="134">
        <v>0.22304935364914336</v>
      </c>
    </row>
    <row r="2064" spans="3:10" x14ac:dyDescent="0.3">
      <c r="C2064">
        <v>1587</v>
      </c>
      <c r="D2064" s="40">
        <v>2.953024818025372</v>
      </c>
      <c r="I2064">
        <v>1587</v>
      </c>
      <c r="J2064" s="134">
        <v>0.31364282567547708</v>
      </c>
    </row>
    <row r="2065" spans="3:10" x14ac:dyDescent="0.3">
      <c r="C2065">
        <v>1588</v>
      </c>
      <c r="D2065" s="40">
        <v>2.6881189071677709</v>
      </c>
      <c r="I2065">
        <v>1588</v>
      </c>
      <c r="J2065" s="134">
        <v>0.23695080510437849</v>
      </c>
    </row>
    <row r="2066" spans="3:10" x14ac:dyDescent="0.3">
      <c r="C2066">
        <v>1589</v>
      </c>
      <c r="D2066" s="40">
        <v>2.6300971972811844</v>
      </c>
      <c r="I2066">
        <v>1589</v>
      </c>
      <c r="J2066" s="134">
        <v>0.38161620469679569</v>
      </c>
    </row>
    <row r="2067" spans="3:10" x14ac:dyDescent="0.3">
      <c r="C2067">
        <v>1590</v>
      </c>
      <c r="D2067" s="40">
        <v>2.1264704494805726</v>
      </c>
      <c r="I2067">
        <v>1590</v>
      </c>
      <c r="J2067" s="134">
        <v>0.16235299745103782</v>
      </c>
    </row>
    <row r="2068" spans="3:10" x14ac:dyDescent="0.3">
      <c r="C2068">
        <v>1591</v>
      </c>
      <c r="D2068" s="40">
        <v>2.6936478891788238</v>
      </c>
      <c r="I2068">
        <v>1591</v>
      </c>
      <c r="J2068" s="134">
        <v>0.24134099277898513</v>
      </c>
    </row>
    <row r="2069" spans="3:10" x14ac:dyDescent="0.3">
      <c r="C2069">
        <v>1592</v>
      </c>
      <c r="D2069" s="40">
        <v>2.7297435794317857</v>
      </c>
      <c r="I2069">
        <v>1592</v>
      </c>
      <c r="J2069" s="134">
        <v>0.12919921489653508</v>
      </c>
    </row>
    <row r="2070" spans="3:10" x14ac:dyDescent="0.3">
      <c r="C2070">
        <v>1593</v>
      </c>
      <c r="D2070" s="40">
        <v>3.5495891361035197</v>
      </c>
      <c r="I2070">
        <v>1593</v>
      </c>
      <c r="J2070" s="134">
        <v>0.2178059989766965</v>
      </c>
    </row>
    <row r="2071" spans="3:10" x14ac:dyDescent="0.3">
      <c r="C2071">
        <v>1594</v>
      </c>
      <c r="D2071" s="40">
        <v>3.2344310104645722</v>
      </c>
      <c r="I2071">
        <v>1594</v>
      </c>
      <c r="J2071" s="134">
        <v>0.18117138878930028</v>
      </c>
    </row>
    <row r="2072" spans="3:10" x14ac:dyDescent="0.3">
      <c r="C2072">
        <v>1595</v>
      </c>
      <c r="D2072" s="40">
        <v>2.0691036570855506</v>
      </c>
      <c r="I2072">
        <v>1595</v>
      </c>
      <c r="J2072" s="134">
        <v>0.16549503377385189</v>
      </c>
    </row>
    <row r="2073" spans="3:10" x14ac:dyDescent="0.3">
      <c r="C2073">
        <v>1596</v>
      </c>
      <c r="D2073" s="40">
        <v>3.3139128491318375</v>
      </c>
      <c r="I2073">
        <v>1596</v>
      </c>
      <c r="J2073" s="134">
        <v>0.34319886563966007</v>
      </c>
    </row>
    <row r="2074" spans="3:10" x14ac:dyDescent="0.3">
      <c r="C2074">
        <v>1597</v>
      </c>
      <c r="D2074" s="40">
        <v>2.9415696888027152</v>
      </c>
      <c r="I2074">
        <v>1597</v>
      </c>
      <c r="J2074" s="134">
        <v>0.29804724113293957</v>
      </c>
    </row>
    <row r="2075" spans="3:10" x14ac:dyDescent="0.3">
      <c r="C2075">
        <v>1598</v>
      </c>
      <c r="D2075" s="40">
        <v>2.2333283015600678</v>
      </c>
      <c r="I2075">
        <v>1598</v>
      </c>
      <c r="J2075" s="134">
        <v>0.23551710305004736</v>
      </c>
    </row>
    <row r="2076" spans="3:10" x14ac:dyDescent="0.3">
      <c r="C2076">
        <v>1599</v>
      </c>
      <c r="D2076" s="40">
        <v>3.3729112738499047</v>
      </c>
      <c r="I2076">
        <v>1599</v>
      </c>
      <c r="J2076" s="134">
        <v>0.33094250992097729</v>
      </c>
    </row>
    <row r="2077" spans="3:10" x14ac:dyDescent="0.3">
      <c r="C2077">
        <v>1600</v>
      </c>
      <c r="D2077" s="40">
        <v>3.4320906891160043</v>
      </c>
      <c r="I2077">
        <v>1600</v>
      </c>
      <c r="J2077" s="134">
        <v>0.21752421993273674</v>
      </c>
    </row>
    <row r="2078" spans="3:10" x14ac:dyDescent="0.3">
      <c r="C2078">
        <v>1601</v>
      </c>
      <c r="D2078" s="40">
        <v>3.1412957467299902</v>
      </c>
      <c r="I2078">
        <v>1601</v>
      </c>
      <c r="J2078" s="134">
        <v>0.21724040816277879</v>
      </c>
    </row>
    <row r="2079" spans="3:10" x14ac:dyDescent="0.3">
      <c r="C2079">
        <v>1602</v>
      </c>
      <c r="D2079" s="40">
        <v>2.4607857368695498</v>
      </c>
      <c r="I2079">
        <v>1602</v>
      </c>
      <c r="J2079" s="134">
        <v>0.16231006928908642</v>
      </c>
    </row>
    <row r="2080" spans="3:10" x14ac:dyDescent="0.3">
      <c r="C2080">
        <v>1603</v>
      </c>
      <c r="D2080" s="40">
        <v>3.0047855729254742</v>
      </c>
      <c r="I2080">
        <v>1603</v>
      </c>
      <c r="J2080" s="134">
        <v>0.18020132927144283</v>
      </c>
    </row>
    <row r="2081" spans="3:10" x14ac:dyDescent="0.3">
      <c r="C2081">
        <v>1604</v>
      </c>
      <c r="D2081" s="40">
        <v>2.671314728380378</v>
      </c>
      <c r="I2081">
        <v>1604</v>
      </c>
      <c r="J2081" s="134">
        <v>0.29459494392579733</v>
      </c>
    </row>
    <row r="2082" spans="3:10" x14ac:dyDescent="0.3">
      <c r="C2082">
        <v>1605</v>
      </c>
      <c r="D2082" s="40">
        <v>2.5844626839337717</v>
      </c>
      <c r="I2082">
        <v>1605</v>
      </c>
      <c r="J2082" s="134">
        <v>9.4262138653791849E-2</v>
      </c>
    </row>
    <row r="2083" spans="3:10" x14ac:dyDescent="0.3">
      <c r="C2083">
        <v>1606</v>
      </c>
      <c r="D2083" s="40">
        <v>1.4478451177394784</v>
      </c>
      <c r="I2083">
        <v>1606</v>
      </c>
      <c r="J2083" s="134">
        <v>0.29805095366372414</v>
      </c>
    </row>
    <row r="2084" spans="3:10" x14ac:dyDescent="0.3">
      <c r="C2084">
        <v>1607</v>
      </c>
      <c r="D2084" s="40">
        <v>1.5262399915740914</v>
      </c>
      <c r="I2084">
        <v>1607</v>
      </c>
      <c r="J2084" s="134">
        <v>9.5769126603801658E-2</v>
      </c>
    </row>
    <row r="2085" spans="3:10" x14ac:dyDescent="0.3">
      <c r="C2085">
        <v>1608</v>
      </c>
      <c r="D2085" s="40">
        <v>1.9045848386081914</v>
      </c>
      <c r="I2085">
        <v>1608</v>
      </c>
      <c r="J2085" s="134">
        <v>9.0303493447239314E-2</v>
      </c>
    </row>
    <row r="2086" spans="3:10" x14ac:dyDescent="0.3">
      <c r="C2086">
        <v>1609</v>
      </c>
      <c r="D2086" s="40">
        <v>1.7390592638329008</v>
      </c>
      <c r="I2086">
        <v>1609</v>
      </c>
      <c r="J2086" s="134">
        <v>0.29492470625464495</v>
      </c>
    </row>
    <row r="2087" spans="3:10" x14ac:dyDescent="0.3">
      <c r="C2087">
        <v>1610</v>
      </c>
      <c r="D2087" s="40">
        <v>2.4518249447897706</v>
      </c>
      <c r="I2087">
        <v>1610</v>
      </c>
      <c r="J2087" s="134">
        <v>0.26689158404329993</v>
      </c>
    </row>
    <row r="2088" spans="3:10" x14ac:dyDescent="0.3">
      <c r="C2088">
        <v>1611</v>
      </c>
      <c r="D2088" s="40">
        <v>2.6414000080195179</v>
      </c>
      <c r="I2088">
        <v>1611</v>
      </c>
      <c r="J2088" s="134">
        <v>0.24703089726704874</v>
      </c>
    </row>
    <row r="2089" spans="3:10" x14ac:dyDescent="0.3">
      <c r="C2089">
        <v>1612</v>
      </c>
      <c r="D2089" s="40">
        <v>1.9724068531598717</v>
      </c>
      <c r="I2089">
        <v>1612</v>
      </c>
      <c r="J2089" s="134">
        <v>0.38099247515357049</v>
      </c>
    </row>
    <row r="2090" spans="3:10" x14ac:dyDescent="0.3">
      <c r="C2090">
        <v>1613</v>
      </c>
      <c r="D2090" s="40">
        <v>3.1519465076028488</v>
      </c>
      <c r="I2090">
        <v>1613</v>
      </c>
      <c r="J2090" s="134">
        <v>0.25167990044695143</v>
      </c>
    </row>
    <row r="2091" spans="3:10" x14ac:dyDescent="0.3">
      <c r="C2091">
        <v>1614</v>
      </c>
      <c r="D2091" s="40">
        <v>1.9767031795937022</v>
      </c>
      <c r="I2091">
        <v>1614</v>
      </c>
      <c r="J2091" s="134">
        <v>0.20102502083214113</v>
      </c>
    </row>
    <row r="2092" spans="3:10" x14ac:dyDescent="0.3">
      <c r="C2092">
        <v>1615</v>
      </c>
      <c r="D2092" s="40">
        <v>2.8351501945568849</v>
      </c>
      <c r="I2092">
        <v>1615</v>
      </c>
      <c r="J2092" s="134">
        <v>0.29637593898676595</v>
      </c>
    </row>
    <row r="2093" spans="3:10" x14ac:dyDescent="0.3">
      <c r="C2093">
        <v>1616</v>
      </c>
      <c r="D2093" s="40">
        <v>3.0848311272120088</v>
      </c>
      <c r="I2093">
        <v>1616</v>
      </c>
      <c r="J2093" s="134">
        <v>0.13079576582759866</v>
      </c>
    </row>
    <row r="2094" spans="3:10" x14ac:dyDescent="0.3">
      <c r="C2094">
        <v>1617</v>
      </c>
      <c r="D2094" s="40">
        <v>2.436712647972715</v>
      </c>
      <c r="I2094">
        <v>1617</v>
      </c>
      <c r="J2094" s="134">
        <v>0.23798636372979809</v>
      </c>
    </row>
    <row r="2095" spans="3:10" x14ac:dyDescent="0.3">
      <c r="C2095">
        <v>1618</v>
      </c>
      <c r="D2095" s="40">
        <v>3.2420669363961148</v>
      </c>
      <c r="I2095">
        <v>1618</v>
      </c>
      <c r="J2095" s="134">
        <v>0.14425837062923352</v>
      </c>
    </row>
    <row r="2096" spans="3:10" x14ac:dyDescent="0.3">
      <c r="C2096">
        <v>1619</v>
      </c>
      <c r="D2096" s="40">
        <v>1.9565974247243556</v>
      </c>
      <c r="I2096">
        <v>1619</v>
      </c>
      <c r="J2096" s="134">
        <v>0.31308364730105054</v>
      </c>
    </row>
    <row r="2097" spans="3:10" x14ac:dyDescent="0.3">
      <c r="C2097">
        <v>1620</v>
      </c>
      <c r="D2097" s="40">
        <v>3.1568066181785057</v>
      </c>
      <c r="I2097">
        <v>1620</v>
      </c>
      <c r="J2097" s="134">
        <v>0.18569073279497128</v>
      </c>
    </row>
    <row r="2098" spans="3:10" x14ac:dyDescent="0.3">
      <c r="C2098">
        <v>1621</v>
      </c>
      <c r="D2098" s="40">
        <v>2.2915762196497673</v>
      </c>
      <c r="I2098">
        <v>1621</v>
      </c>
      <c r="J2098" s="134">
        <v>0.11155698669142322</v>
      </c>
    </row>
    <row r="2099" spans="3:10" x14ac:dyDescent="0.3">
      <c r="C2099">
        <v>1622</v>
      </c>
      <c r="D2099" s="40">
        <v>2.8784534034155054</v>
      </c>
      <c r="I2099">
        <v>1622</v>
      </c>
      <c r="J2099" s="134">
        <v>8.8925613145639737E-2</v>
      </c>
    </row>
    <row r="2100" spans="3:10" x14ac:dyDescent="0.3">
      <c r="C2100">
        <v>1623</v>
      </c>
      <c r="D2100" s="40">
        <v>2.7357865964222641</v>
      </c>
      <c r="I2100">
        <v>1623</v>
      </c>
      <c r="J2100" s="134">
        <v>0.2829518779981588</v>
      </c>
    </row>
    <row r="2101" spans="3:10" x14ac:dyDescent="0.3">
      <c r="C2101">
        <v>1624</v>
      </c>
      <c r="D2101" s="40">
        <v>2.820708579483413</v>
      </c>
      <c r="I2101">
        <v>1624</v>
      </c>
      <c r="J2101" s="134">
        <v>0.3011227879417917</v>
      </c>
    </row>
    <row r="2102" spans="3:10" x14ac:dyDescent="0.3">
      <c r="C2102">
        <v>1625</v>
      </c>
      <c r="D2102" s="40">
        <v>2.8273269536693055</v>
      </c>
      <c r="I2102">
        <v>1625</v>
      </c>
      <c r="J2102" s="134">
        <v>0.22272163269059875</v>
      </c>
    </row>
    <row r="2103" spans="3:10" x14ac:dyDescent="0.3">
      <c r="C2103">
        <v>1626</v>
      </c>
      <c r="D2103" s="40">
        <v>1.9649664162303666</v>
      </c>
      <c r="I2103">
        <v>1626</v>
      </c>
      <c r="J2103" s="134">
        <v>0.17070560154460845</v>
      </c>
    </row>
    <row r="2104" spans="3:10" x14ac:dyDescent="0.3">
      <c r="C2104">
        <v>1627</v>
      </c>
      <c r="D2104" s="40">
        <v>2.8578255111422513</v>
      </c>
      <c r="I2104">
        <v>1627</v>
      </c>
      <c r="J2104" s="134">
        <v>0.22888311742066247</v>
      </c>
    </row>
    <row r="2105" spans="3:10" x14ac:dyDescent="0.3">
      <c r="C2105">
        <v>1628</v>
      </c>
      <c r="D2105" s="40">
        <v>1.9258765745969177</v>
      </c>
      <c r="I2105">
        <v>1628</v>
      </c>
      <c r="J2105" s="134">
        <v>0.29382891507574893</v>
      </c>
    </row>
    <row r="2106" spans="3:10" x14ac:dyDescent="0.3">
      <c r="C2106">
        <v>1629</v>
      </c>
      <c r="D2106" s="40">
        <v>2.8232283122329624</v>
      </c>
      <c r="I2106">
        <v>1629</v>
      </c>
      <c r="J2106" s="134">
        <v>0.30662525803130025</v>
      </c>
    </row>
    <row r="2107" spans="3:10" x14ac:dyDescent="0.3">
      <c r="C2107">
        <v>1630</v>
      </c>
      <c r="D2107" s="40">
        <v>1.9268295438113179</v>
      </c>
      <c r="I2107">
        <v>1630</v>
      </c>
      <c r="J2107" s="134">
        <v>0.23175434468159151</v>
      </c>
    </row>
    <row r="2108" spans="3:10" x14ac:dyDescent="0.3">
      <c r="C2108">
        <v>1631</v>
      </c>
      <c r="D2108" s="40">
        <v>2.7746163959943639</v>
      </c>
      <c r="I2108">
        <v>1631</v>
      </c>
      <c r="J2108" s="134">
        <v>0.27740444410328124</v>
      </c>
    </row>
    <row r="2109" spans="3:10" x14ac:dyDescent="0.3">
      <c r="C2109">
        <v>1632</v>
      </c>
      <c r="D2109" s="40">
        <v>2.158733282966049</v>
      </c>
      <c r="I2109">
        <v>1632</v>
      </c>
      <c r="J2109" s="134">
        <v>0.18949090068066865</v>
      </c>
    </row>
    <row r="2110" spans="3:10" x14ac:dyDescent="0.3">
      <c r="C2110">
        <v>1633</v>
      </c>
      <c r="D2110" s="40">
        <v>3.587464240187523</v>
      </c>
      <c r="I2110">
        <v>1633</v>
      </c>
      <c r="J2110" s="134">
        <v>0.20933822611543396</v>
      </c>
    </row>
    <row r="2111" spans="3:10" x14ac:dyDescent="0.3">
      <c r="C2111">
        <v>1634</v>
      </c>
      <c r="D2111" s="40">
        <v>2.4281957936231291</v>
      </c>
      <c r="I2111">
        <v>1634</v>
      </c>
      <c r="J2111" s="134">
        <v>0.16603844149397085</v>
      </c>
    </row>
    <row r="2112" spans="3:10" x14ac:dyDescent="0.3">
      <c r="C2112">
        <v>1635</v>
      </c>
      <c r="D2112" s="40">
        <v>2.5090112888493259</v>
      </c>
      <c r="I2112">
        <v>1635</v>
      </c>
      <c r="J2112" s="134">
        <v>0.26241196365625319</v>
      </c>
    </row>
    <row r="2113" spans="3:10" x14ac:dyDescent="0.3">
      <c r="C2113">
        <v>1636</v>
      </c>
      <c r="D2113" s="40">
        <v>2.745849069127138</v>
      </c>
      <c r="I2113">
        <v>1636</v>
      </c>
      <c r="J2113" s="134">
        <v>0.21926743539039739</v>
      </c>
    </row>
    <row r="2114" spans="3:10" x14ac:dyDescent="0.3">
      <c r="C2114">
        <v>1637</v>
      </c>
      <c r="D2114" s="40">
        <v>3.167748798944519</v>
      </c>
      <c r="I2114">
        <v>1637</v>
      </c>
      <c r="J2114" s="134">
        <v>0.22705030195783182</v>
      </c>
    </row>
    <row r="2115" spans="3:10" x14ac:dyDescent="0.3">
      <c r="C2115">
        <v>1638</v>
      </c>
      <c r="D2115" s="40">
        <v>3.1219428675709082</v>
      </c>
      <c r="I2115">
        <v>1638</v>
      </c>
      <c r="J2115" s="134">
        <v>0.23546115511733645</v>
      </c>
    </row>
    <row r="2116" spans="3:10" x14ac:dyDescent="0.3">
      <c r="C2116">
        <v>1639</v>
      </c>
      <c r="D2116" s="40">
        <v>3.0418221563310075</v>
      </c>
      <c r="I2116">
        <v>1639</v>
      </c>
      <c r="J2116" s="134">
        <v>0.3360594806238506</v>
      </c>
    </row>
    <row r="2117" spans="3:10" x14ac:dyDescent="0.3">
      <c r="C2117">
        <v>1640</v>
      </c>
      <c r="D2117" s="40">
        <v>2.7496203990930503</v>
      </c>
      <c r="I2117">
        <v>1640</v>
      </c>
      <c r="J2117" s="134">
        <v>0.34008819658480216</v>
      </c>
    </row>
    <row r="2118" spans="3:10" x14ac:dyDescent="0.3">
      <c r="C2118">
        <v>1641</v>
      </c>
      <c r="D2118" s="40">
        <v>2.4564307810624304</v>
      </c>
      <c r="I2118">
        <v>1641</v>
      </c>
      <c r="J2118" s="134">
        <v>0.21627453373166583</v>
      </c>
    </row>
    <row r="2119" spans="3:10" x14ac:dyDescent="0.3">
      <c r="C2119">
        <v>1642</v>
      </c>
      <c r="D2119" s="40">
        <v>3.1675220003495452</v>
      </c>
      <c r="I2119">
        <v>1642</v>
      </c>
      <c r="J2119" s="134">
        <v>0.32636698120763796</v>
      </c>
    </row>
    <row r="2120" spans="3:10" x14ac:dyDescent="0.3">
      <c r="C2120">
        <v>1643</v>
      </c>
      <c r="D2120" s="40">
        <v>2.7228975980753973</v>
      </c>
      <c r="I2120">
        <v>1643</v>
      </c>
      <c r="J2120" s="134">
        <v>0.22305875243333051</v>
      </c>
    </row>
    <row r="2121" spans="3:10" x14ac:dyDescent="0.3">
      <c r="C2121">
        <v>1644</v>
      </c>
      <c r="D2121" s="40">
        <v>3.001868380058716</v>
      </c>
      <c r="I2121">
        <v>1644</v>
      </c>
      <c r="J2121" s="134">
        <v>0.20817868700428388</v>
      </c>
    </row>
    <row r="2122" spans="3:10" x14ac:dyDescent="0.3">
      <c r="C2122">
        <v>1645</v>
      </c>
      <c r="D2122" s="40">
        <v>2.7805410158500119</v>
      </c>
      <c r="I2122">
        <v>1645</v>
      </c>
      <c r="J2122" s="134">
        <v>0.30522958924685417</v>
      </c>
    </row>
    <row r="2123" spans="3:10" x14ac:dyDescent="0.3">
      <c r="C2123">
        <v>1646</v>
      </c>
      <c r="D2123" s="40">
        <v>2.1941983174514057</v>
      </c>
      <c r="I2123">
        <v>1646</v>
      </c>
      <c r="J2123" s="134">
        <v>0.28463309150125138</v>
      </c>
    </row>
    <row r="2124" spans="3:10" x14ac:dyDescent="0.3">
      <c r="C2124">
        <v>1647</v>
      </c>
      <c r="D2124" s="40">
        <v>1.8456769207554278</v>
      </c>
      <c r="I2124">
        <v>1647</v>
      </c>
      <c r="J2124" s="134">
        <v>0.29975472335782194</v>
      </c>
    </row>
    <row r="2125" spans="3:10" x14ac:dyDescent="0.3">
      <c r="C2125">
        <v>1648</v>
      </c>
      <c r="D2125" s="40">
        <v>2.7787733632906666</v>
      </c>
      <c r="I2125">
        <v>1648</v>
      </c>
      <c r="J2125" s="134">
        <v>0.19514180430210781</v>
      </c>
    </row>
    <row r="2126" spans="3:10" x14ac:dyDescent="0.3">
      <c r="C2126">
        <v>1649</v>
      </c>
      <c r="D2126" s="40">
        <v>1.8401185653846337</v>
      </c>
      <c r="I2126">
        <v>1649</v>
      </c>
      <c r="J2126" s="134">
        <v>0.25827149854354858</v>
      </c>
    </row>
    <row r="2127" spans="3:10" x14ac:dyDescent="0.3">
      <c r="C2127">
        <v>1650</v>
      </c>
      <c r="D2127" s="40">
        <v>1.881177470103395</v>
      </c>
      <c r="I2127">
        <v>1650</v>
      </c>
      <c r="J2127" s="134">
        <v>0.16169002515020714</v>
      </c>
    </row>
    <row r="2128" spans="3:10" x14ac:dyDescent="0.3">
      <c r="C2128">
        <v>1651</v>
      </c>
      <c r="D2128" s="40">
        <v>2.0776661413517479</v>
      </c>
      <c r="I2128">
        <v>1651</v>
      </c>
      <c r="J2128" s="134">
        <v>0.35792905088153315</v>
      </c>
    </row>
    <row r="2129" spans="3:10" x14ac:dyDescent="0.3">
      <c r="C2129">
        <v>1652</v>
      </c>
      <c r="D2129" s="40">
        <v>3.2707984589167474</v>
      </c>
      <c r="I2129">
        <v>1652</v>
      </c>
      <c r="J2129" s="134">
        <v>0.28860829884027361</v>
      </c>
    </row>
    <row r="2130" spans="3:10" x14ac:dyDescent="0.3">
      <c r="C2130">
        <v>1653</v>
      </c>
      <c r="D2130" s="40">
        <v>1.9641401181385612</v>
      </c>
      <c r="I2130">
        <v>1653</v>
      </c>
      <c r="J2130" s="134">
        <v>0.25677305816146578</v>
      </c>
    </row>
    <row r="2131" spans="3:10" x14ac:dyDescent="0.3">
      <c r="C2131">
        <v>1654</v>
      </c>
      <c r="D2131" s="40">
        <v>3.1221313067446546</v>
      </c>
      <c r="I2131">
        <v>1654</v>
      </c>
      <c r="J2131" s="134">
        <v>0.10293778315996782</v>
      </c>
    </row>
    <row r="2132" spans="3:10" x14ac:dyDescent="0.3">
      <c r="C2132">
        <v>1655</v>
      </c>
      <c r="D2132" s="40">
        <v>2.5721301644794754</v>
      </c>
      <c r="I2132">
        <v>1655</v>
      </c>
      <c r="J2132" s="134">
        <v>0.194312121059804</v>
      </c>
    </row>
    <row r="2133" spans="3:10" x14ac:dyDescent="0.3">
      <c r="C2133">
        <v>1656</v>
      </c>
      <c r="D2133" s="40">
        <v>2.7397004939116565</v>
      </c>
      <c r="I2133">
        <v>1656</v>
      </c>
      <c r="J2133" s="134">
        <v>0.25072831641310778</v>
      </c>
    </row>
    <row r="2134" spans="3:10" x14ac:dyDescent="0.3">
      <c r="C2134">
        <v>1657</v>
      </c>
      <c r="D2134" s="40">
        <v>1.9877199481582806</v>
      </c>
      <c r="I2134">
        <v>1657</v>
      </c>
      <c r="J2134" s="134">
        <v>0.31763313482371247</v>
      </c>
    </row>
    <row r="2135" spans="3:10" x14ac:dyDescent="0.3">
      <c r="C2135">
        <v>1658</v>
      </c>
      <c r="D2135" s="40">
        <v>2.3929044577072771</v>
      </c>
      <c r="I2135">
        <v>1658</v>
      </c>
      <c r="J2135" s="134">
        <v>0.35130946437181843</v>
      </c>
    </row>
    <row r="2136" spans="3:10" x14ac:dyDescent="0.3">
      <c r="C2136">
        <v>1659</v>
      </c>
      <c r="D2136" s="40">
        <v>2.4869256707648861</v>
      </c>
      <c r="I2136">
        <v>1659</v>
      </c>
      <c r="J2136" s="134">
        <v>0.27338746913669487</v>
      </c>
    </row>
    <row r="2137" spans="3:10" x14ac:dyDescent="0.3">
      <c r="C2137">
        <v>1660</v>
      </c>
      <c r="D2137" s="40">
        <v>2.1764373686320759</v>
      </c>
      <c r="I2137">
        <v>1660</v>
      </c>
      <c r="J2137" s="134">
        <v>0.31697555702371871</v>
      </c>
    </row>
    <row r="2138" spans="3:10" x14ac:dyDescent="0.3">
      <c r="C2138">
        <v>1661</v>
      </c>
      <c r="D2138" s="40">
        <v>3.1492063686071692</v>
      </c>
      <c r="I2138">
        <v>1661</v>
      </c>
      <c r="J2138" s="134">
        <v>0.37909250608007494</v>
      </c>
    </row>
    <row r="2139" spans="3:10" x14ac:dyDescent="0.3">
      <c r="C2139">
        <v>1662</v>
      </c>
      <c r="D2139" s="40">
        <v>1.8394654993757549</v>
      </c>
      <c r="I2139">
        <v>1662</v>
      </c>
      <c r="J2139" s="134">
        <v>0.135812084491995</v>
      </c>
    </row>
    <row r="2140" spans="3:10" x14ac:dyDescent="0.3">
      <c r="C2140">
        <v>1663</v>
      </c>
      <c r="D2140" s="40">
        <v>2.2587000950655165</v>
      </c>
      <c r="I2140">
        <v>1663</v>
      </c>
      <c r="J2140" s="134">
        <v>0.27456098043174326</v>
      </c>
    </row>
    <row r="2141" spans="3:10" x14ac:dyDescent="0.3">
      <c r="C2141">
        <v>1664</v>
      </c>
      <c r="D2141" s="40">
        <v>2.4500167772832553</v>
      </c>
      <c r="I2141">
        <v>1664</v>
      </c>
      <c r="J2141" s="134">
        <v>0.34426651825478038</v>
      </c>
    </row>
    <row r="2142" spans="3:10" x14ac:dyDescent="0.3">
      <c r="C2142">
        <v>1665</v>
      </c>
      <c r="D2142" s="40">
        <v>2.9597215718264662</v>
      </c>
      <c r="I2142">
        <v>1665</v>
      </c>
      <c r="J2142" s="134">
        <v>0.26814192559562033</v>
      </c>
    </row>
    <row r="2143" spans="3:10" x14ac:dyDescent="0.3">
      <c r="C2143">
        <v>1666</v>
      </c>
      <c r="D2143" s="40">
        <v>3.2497346017850561</v>
      </c>
      <c r="I2143">
        <v>1666</v>
      </c>
      <c r="J2143" s="134">
        <v>0.37453680862600769</v>
      </c>
    </row>
    <row r="2144" spans="3:10" x14ac:dyDescent="0.3">
      <c r="C2144">
        <v>1667</v>
      </c>
      <c r="D2144" s="40">
        <v>2.1859118168449863</v>
      </c>
      <c r="I2144">
        <v>1667</v>
      </c>
      <c r="J2144" s="134">
        <v>0.23935655793319288</v>
      </c>
    </row>
    <row r="2145" spans="3:10" x14ac:dyDescent="0.3">
      <c r="C2145">
        <v>1668</v>
      </c>
      <c r="D2145" s="40">
        <v>2.7983852590740819</v>
      </c>
      <c r="I2145">
        <v>1668</v>
      </c>
      <c r="J2145" s="134">
        <v>0.24776934982707832</v>
      </c>
    </row>
    <row r="2146" spans="3:10" x14ac:dyDescent="0.3">
      <c r="C2146">
        <v>1669</v>
      </c>
      <c r="D2146" s="40">
        <v>3.0921492903590866</v>
      </c>
      <c r="I2146">
        <v>1669</v>
      </c>
      <c r="J2146" s="134">
        <v>0.19818767768975709</v>
      </c>
    </row>
    <row r="2147" spans="3:10" x14ac:dyDescent="0.3">
      <c r="C2147">
        <v>1670</v>
      </c>
      <c r="D2147" s="40">
        <v>1.8435016616405222</v>
      </c>
      <c r="I2147">
        <v>1670</v>
      </c>
      <c r="J2147" s="134">
        <v>0.29538216050582111</v>
      </c>
    </row>
    <row r="2148" spans="3:10" x14ac:dyDescent="0.3">
      <c r="C2148">
        <v>1671</v>
      </c>
      <c r="D2148" s="40">
        <v>1.7676934926934447</v>
      </c>
      <c r="I2148">
        <v>1671</v>
      </c>
      <c r="J2148" s="134">
        <v>0.32373378024456434</v>
      </c>
    </row>
    <row r="2149" spans="3:10" x14ac:dyDescent="0.3">
      <c r="C2149">
        <v>1672</v>
      </c>
      <c r="D2149" s="40">
        <v>2.2262329164807206</v>
      </c>
      <c r="I2149">
        <v>1672</v>
      </c>
      <c r="J2149" s="134">
        <v>0.23414165189972169</v>
      </c>
    </row>
    <row r="2150" spans="3:10" x14ac:dyDescent="0.3">
      <c r="C2150">
        <v>1673</v>
      </c>
      <c r="D2150" s="40">
        <v>2.2366869685282631</v>
      </c>
      <c r="I2150">
        <v>1673</v>
      </c>
      <c r="J2150" s="134">
        <v>9.009617118231561E-2</v>
      </c>
    </row>
    <row r="2151" spans="3:10" x14ac:dyDescent="0.3">
      <c r="C2151">
        <v>1674</v>
      </c>
      <c r="D2151" s="40">
        <v>2.3814369644838242</v>
      </c>
      <c r="I2151">
        <v>1674</v>
      </c>
      <c r="J2151" s="134">
        <v>0.17922957569823472</v>
      </c>
    </row>
    <row r="2152" spans="3:10" x14ac:dyDescent="0.3">
      <c r="C2152">
        <v>1675</v>
      </c>
      <c r="D2152" s="40">
        <v>1.6323575146703042</v>
      </c>
      <c r="I2152">
        <v>1675</v>
      </c>
      <c r="J2152" s="134">
        <v>0.34900722484583024</v>
      </c>
    </row>
    <row r="2153" spans="3:10" x14ac:dyDescent="0.3">
      <c r="C2153">
        <v>1676</v>
      </c>
      <c r="D2153" s="40">
        <v>2.3156567352294495</v>
      </c>
      <c r="I2153">
        <v>1676</v>
      </c>
      <c r="J2153" s="134">
        <v>0.15399592026929687</v>
      </c>
    </row>
    <row r="2154" spans="3:10" x14ac:dyDescent="0.3">
      <c r="C2154">
        <v>1677</v>
      </c>
      <c r="D2154" s="40">
        <v>2.0266571192406095</v>
      </c>
      <c r="I2154">
        <v>1677</v>
      </c>
      <c r="J2154" s="134">
        <v>0.14526710685313371</v>
      </c>
    </row>
    <row r="2155" spans="3:10" x14ac:dyDescent="0.3">
      <c r="C2155">
        <v>1678</v>
      </c>
      <c r="D2155" s="40">
        <v>2.7577817829985749</v>
      </c>
      <c r="I2155">
        <v>1678</v>
      </c>
      <c r="J2155" s="134">
        <v>0.17043528945812825</v>
      </c>
    </row>
    <row r="2156" spans="3:10" x14ac:dyDescent="0.3">
      <c r="C2156">
        <v>1679</v>
      </c>
      <c r="D2156" s="40">
        <v>2.6418924310126468</v>
      </c>
      <c r="I2156">
        <v>1679</v>
      </c>
      <c r="J2156" s="134">
        <v>0.19936240808927974</v>
      </c>
    </row>
    <row r="2157" spans="3:10" x14ac:dyDescent="0.3">
      <c r="C2157">
        <v>1680</v>
      </c>
      <c r="D2157" s="40">
        <v>2.6706044841632357</v>
      </c>
      <c r="I2157">
        <v>1680</v>
      </c>
      <c r="J2157" s="134">
        <v>0.21233565120718922</v>
      </c>
    </row>
    <row r="2158" spans="3:10" x14ac:dyDescent="0.3">
      <c r="C2158">
        <v>1681</v>
      </c>
      <c r="D2158" s="40">
        <v>1.7103944907557924</v>
      </c>
      <c r="I2158">
        <v>1681</v>
      </c>
      <c r="J2158" s="134">
        <v>0.29809499114219951</v>
      </c>
    </row>
    <row r="2159" spans="3:10" x14ac:dyDescent="0.3">
      <c r="C2159">
        <v>1682</v>
      </c>
      <c r="D2159" s="40">
        <v>2.1293642668997568</v>
      </c>
      <c r="I2159">
        <v>1682</v>
      </c>
      <c r="J2159" s="134">
        <v>0.24428051875990042</v>
      </c>
    </row>
    <row r="2160" spans="3:10" x14ac:dyDescent="0.3">
      <c r="C2160">
        <v>1683</v>
      </c>
      <c r="D2160" s="40">
        <v>2.0661607192051679</v>
      </c>
      <c r="I2160">
        <v>1683</v>
      </c>
      <c r="J2160" s="134">
        <v>0.25889015344228827</v>
      </c>
    </row>
    <row r="2161" spans="3:10" x14ac:dyDescent="0.3">
      <c r="C2161">
        <v>1684</v>
      </c>
      <c r="D2161" s="40">
        <v>2.7465916801805852</v>
      </c>
      <c r="I2161">
        <v>1684</v>
      </c>
      <c r="J2161" s="134">
        <v>0.31996520020626606</v>
      </c>
    </row>
    <row r="2162" spans="3:10" x14ac:dyDescent="0.3">
      <c r="C2162">
        <v>1685</v>
      </c>
      <c r="D2162" s="40">
        <v>2.3871626072051617</v>
      </c>
      <c r="I2162">
        <v>1685</v>
      </c>
      <c r="J2162" s="134">
        <v>0.25567955619507243</v>
      </c>
    </row>
    <row r="2163" spans="3:10" x14ac:dyDescent="0.3">
      <c r="C2163">
        <v>1686</v>
      </c>
      <c r="D2163" s="40">
        <v>1.7251562023514559</v>
      </c>
      <c r="I2163">
        <v>1686</v>
      </c>
      <c r="J2163" s="134">
        <v>0.10699848470789708</v>
      </c>
    </row>
    <row r="2164" spans="3:10" x14ac:dyDescent="0.3">
      <c r="C2164">
        <v>1687</v>
      </c>
      <c r="D2164" s="40">
        <v>2.3431359623260541</v>
      </c>
      <c r="I2164">
        <v>1687</v>
      </c>
      <c r="J2164" s="134">
        <v>0.24520527780320411</v>
      </c>
    </row>
    <row r="2165" spans="3:10" x14ac:dyDescent="0.3">
      <c r="C2165">
        <v>1688</v>
      </c>
      <c r="D2165" s="40">
        <v>2.0908292082496032</v>
      </c>
      <c r="I2165">
        <v>1688</v>
      </c>
      <c r="J2165" s="134">
        <v>0.22072668659612926</v>
      </c>
    </row>
    <row r="2166" spans="3:10" x14ac:dyDescent="0.3">
      <c r="C2166">
        <v>1689</v>
      </c>
      <c r="D2166" s="40">
        <v>1.8855782389684965</v>
      </c>
      <c r="I2166">
        <v>1689</v>
      </c>
      <c r="J2166" s="134">
        <v>0.24634766189391377</v>
      </c>
    </row>
    <row r="2167" spans="3:10" x14ac:dyDescent="0.3">
      <c r="C2167">
        <v>1690</v>
      </c>
      <c r="D2167" s="40">
        <v>2.2169282158157211</v>
      </c>
      <c r="I2167">
        <v>1690</v>
      </c>
      <c r="J2167" s="134">
        <v>0.39003198818350882</v>
      </c>
    </row>
    <row r="2168" spans="3:10" x14ac:dyDescent="0.3">
      <c r="C2168">
        <v>1691</v>
      </c>
      <c r="D2168" s="40">
        <v>2.8096739080479844</v>
      </c>
      <c r="I2168">
        <v>1691</v>
      </c>
      <c r="J2168" s="134">
        <v>0.27139149187706013</v>
      </c>
    </row>
    <row r="2169" spans="3:10" x14ac:dyDescent="0.3">
      <c r="C2169">
        <v>1692</v>
      </c>
      <c r="D2169" s="40">
        <v>2.419314918545302</v>
      </c>
      <c r="I2169">
        <v>1692</v>
      </c>
      <c r="J2169" s="134">
        <v>0.16342315939601448</v>
      </c>
    </row>
    <row r="2170" spans="3:10" x14ac:dyDescent="0.3">
      <c r="C2170">
        <v>1693</v>
      </c>
      <c r="D2170" s="40">
        <v>2.8744474984323962</v>
      </c>
      <c r="I2170">
        <v>1693</v>
      </c>
      <c r="J2170" s="134">
        <v>0.22731408643412854</v>
      </c>
    </row>
    <row r="2171" spans="3:10" x14ac:dyDescent="0.3">
      <c r="C2171">
        <v>1694</v>
      </c>
      <c r="D2171" s="40">
        <v>2.4034747594075547</v>
      </c>
      <c r="I2171">
        <v>1694</v>
      </c>
      <c r="J2171" s="134">
        <v>0.23627222795109337</v>
      </c>
    </row>
    <row r="2172" spans="3:10" x14ac:dyDescent="0.3">
      <c r="C2172">
        <v>1695</v>
      </c>
      <c r="D2172" s="40">
        <v>2.7116137239085076</v>
      </c>
      <c r="I2172">
        <v>1695</v>
      </c>
      <c r="J2172" s="134">
        <v>0.26433897577171561</v>
      </c>
    </row>
    <row r="2173" spans="3:10" x14ac:dyDescent="0.3">
      <c r="C2173">
        <v>1696</v>
      </c>
      <c r="D2173" s="40">
        <v>2.260623681422278</v>
      </c>
      <c r="I2173">
        <v>1696</v>
      </c>
      <c r="J2173" s="134">
        <v>0.28278253752580595</v>
      </c>
    </row>
    <row r="2174" spans="3:10" x14ac:dyDescent="0.3">
      <c r="C2174">
        <v>1697</v>
      </c>
      <c r="D2174" s="40">
        <v>1.8932476305372599</v>
      </c>
      <c r="I2174">
        <v>1697</v>
      </c>
      <c r="J2174" s="134">
        <v>0.26610770798970873</v>
      </c>
    </row>
    <row r="2175" spans="3:10" x14ac:dyDescent="0.3">
      <c r="C2175">
        <v>1698</v>
      </c>
      <c r="D2175" s="40">
        <v>3.0603265098808636</v>
      </c>
      <c r="I2175">
        <v>1698</v>
      </c>
      <c r="J2175" s="134">
        <v>0.35030588914260252</v>
      </c>
    </row>
    <row r="2176" spans="3:10" x14ac:dyDescent="0.3">
      <c r="C2176">
        <v>1699</v>
      </c>
      <c r="D2176" s="40">
        <v>2.5582621961599563</v>
      </c>
      <c r="I2176">
        <v>1699</v>
      </c>
      <c r="J2176" s="134">
        <v>0.19668040553822008</v>
      </c>
    </row>
    <row r="2177" spans="3:10" x14ac:dyDescent="0.3">
      <c r="C2177">
        <v>1700</v>
      </c>
      <c r="D2177" s="40">
        <v>2.8598295226782335</v>
      </c>
      <c r="I2177">
        <v>1700</v>
      </c>
      <c r="J2177" s="134">
        <v>0.15703959998901418</v>
      </c>
    </row>
    <row r="2178" spans="3:10" x14ac:dyDescent="0.3">
      <c r="C2178">
        <v>1701</v>
      </c>
      <c r="D2178" s="40">
        <v>2.9410078737126448</v>
      </c>
      <c r="I2178">
        <v>1701</v>
      </c>
      <c r="J2178" s="134">
        <v>0.24284815738294507</v>
      </c>
    </row>
    <row r="2179" spans="3:10" x14ac:dyDescent="0.3">
      <c r="C2179">
        <v>1702</v>
      </c>
      <c r="D2179" s="40">
        <v>2.4182179636639605</v>
      </c>
      <c r="I2179">
        <v>1702</v>
      </c>
      <c r="J2179" s="134">
        <v>0.38603882487052932</v>
      </c>
    </row>
    <row r="2180" spans="3:10" x14ac:dyDescent="0.3">
      <c r="C2180">
        <v>1703</v>
      </c>
      <c r="D2180" s="40">
        <v>2.1597678696624238</v>
      </c>
      <c r="I2180">
        <v>1703</v>
      </c>
      <c r="J2180" s="134">
        <v>0.30534666099430718</v>
      </c>
    </row>
    <row r="2181" spans="3:10" x14ac:dyDescent="0.3">
      <c r="C2181">
        <v>1704</v>
      </c>
      <c r="D2181" s="40">
        <v>3.609939621276804</v>
      </c>
      <c r="I2181">
        <v>1704</v>
      </c>
      <c r="J2181" s="134">
        <v>0.22947918576570681</v>
      </c>
    </row>
    <row r="2182" spans="3:10" x14ac:dyDescent="0.3">
      <c r="C2182">
        <v>1705</v>
      </c>
      <c r="D2182" s="40">
        <v>2.804734387023351</v>
      </c>
      <c r="I2182">
        <v>1705</v>
      </c>
      <c r="J2182" s="134">
        <v>0.27524914802579548</v>
      </c>
    </row>
    <row r="2183" spans="3:10" x14ac:dyDescent="0.3">
      <c r="C2183">
        <v>1706</v>
      </c>
      <c r="D2183" s="40">
        <v>2.1601397071913593</v>
      </c>
      <c r="I2183">
        <v>1706</v>
      </c>
      <c r="J2183" s="134">
        <v>0.1656712262153448</v>
      </c>
    </row>
    <row r="2184" spans="3:10" x14ac:dyDescent="0.3">
      <c r="C2184">
        <v>1707</v>
      </c>
      <c r="D2184" s="40">
        <v>1.915203564294097</v>
      </c>
      <c r="I2184">
        <v>1707</v>
      </c>
      <c r="J2184" s="134">
        <v>0.16093385015065631</v>
      </c>
    </row>
    <row r="2185" spans="3:10" x14ac:dyDescent="0.3">
      <c r="C2185">
        <v>1708</v>
      </c>
      <c r="D2185" s="40">
        <v>2.6983848335932303</v>
      </c>
      <c r="I2185">
        <v>1708</v>
      </c>
      <c r="J2185" s="134">
        <v>0.15803587667043373</v>
      </c>
    </row>
    <row r="2186" spans="3:10" x14ac:dyDescent="0.3">
      <c r="C2186">
        <v>1709</v>
      </c>
      <c r="D2186" s="40">
        <v>2.5428781326460621</v>
      </c>
      <c r="I2186">
        <v>1709</v>
      </c>
      <c r="J2186" s="134">
        <v>0.11713492807041659</v>
      </c>
    </row>
    <row r="2187" spans="3:10" x14ac:dyDescent="0.3">
      <c r="C2187">
        <v>1710</v>
      </c>
      <c r="D2187" s="40">
        <v>2.0487790648935538</v>
      </c>
      <c r="I2187">
        <v>1710</v>
      </c>
      <c r="J2187" s="134">
        <v>0.21262701774542347</v>
      </c>
    </row>
    <row r="2188" spans="3:10" x14ac:dyDescent="0.3">
      <c r="C2188">
        <v>1711</v>
      </c>
      <c r="D2188" s="40">
        <v>3.4778462372594405</v>
      </c>
      <c r="I2188">
        <v>1711</v>
      </c>
      <c r="J2188" s="134">
        <v>0.27831014464401505</v>
      </c>
    </row>
    <row r="2189" spans="3:10" x14ac:dyDescent="0.3">
      <c r="C2189">
        <v>1712</v>
      </c>
      <c r="D2189" s="40">
        <v>2.9509393243731936</v>
      </c>
      <c r="I2189">
        <v>1712</v>
      </c>
      <c r="J2189" s="134">
        <v>0.30351975738795534</v>
      </c>
    </row>
    <row r="2190" spans="3:10" x14ac:dyDescent="0.3">
      <c r="C2190">
        <v>1713</v>
      </c>
      <c r="D2190" s="40">
        <v>2.4164741011344786</v>
      </c>
      <c r="I2190">
        <v>1713</v>
      </c>
      <c r="J2190" s="134">
        <v>0.16639229069776418</v>
      </c>
    </row>
    <row r="2191" spans="3:10" x14ac:dyDescent="0.3">
      <c r="C2191">
        <v>1714</v>
      </c>
      <c r="D2191" s="40">
        <v>1.9475966865811412</v>
      </c>
      <c r="I2191">
        <v>1714</v>
      </c>
      <c r="J2191" s="134">
        <v>0.24501576232898103</v>
      </c>
    </row>
    <row r="2192" spans="3:10" x14ac:dyDescent="0.3">
      <c r="C2192">
        <v>1715</v>
      </c>
      <c r="D2192" s="40">
        <v>2.8424394994627527</v>
      </c>
      <c r="I2192">
        <v>1715</v>
      </c>
      <c r="J2192" s="134">
        <v>0.19971026102231004</v>
      </c>
    </row>
    <row r="2193" spans="3:10" x14ac:dyDescent="0.3">
      <c r="C2193">
        <v>1716</v>
      </c>
      <c r="D2193" s="40">
        <v>1.9242943596838209</v>
      </c>
      <c r="I2193">
        <v>1716</v>
      </c>
      <c r="J2193" s="134">
        <v>0.22190554439619259</v>
      </c>
    </row>
    <row r="2194" spans="3:10" x14ac:dyDescent="0.3">
      <c r="C2194">
        <v>1717</v>
      </c>
      <c r="D2194" s="40">
        <v>2.0899188428101052</v>
      </c>
      <c r="I2194">
        <v>1717</v>
      </c>
      <c r="J2194" s="134">
        <v>0.13397757684773914</v>
      </c>
    </row>
    <row r="2195" spans="3:10" x14ac:dyDescent="0.3">
      <c r="C2195">
        <v>1718</v>
      </c>
      <c r="D2195" s="40">
        <v>3.1922293875312175</v>
      </c>
      <c r="I2195">
        <v>1718</v>
      </c>
      <c r="J2195" s="134">
        <v>0.28505949404215514</v>
      </c>
    </row>
    <row r="2196" spans="3:10" x14ac:dyDescent="0.3">
      <c r="C2196">
        <v>1719</v>
      </c>
      <c r="D2196" s="40">
        <v>2.628783060994909</v>
      </c>
      <c r="I2196">
        <v>1719</v>
      </c>
      <c r="J2196" s="134">
        <v>0.3837668898469162</v>
      </c>
    </row>
    <row r="2197" spans="3:10" x14ac:dyDescent="0.3">
      <c r="C2197">
        <v>1720</v>
      </c>
      <c r="D2197" s="40">
        <v>3.2266435480154279</v>
      </c>
      <c r="I2197">
        <v>1720</v>
      </c>
      <c r="J2197" s="134">
        <v>0.36980316343955599</v>
      </c>
    </row>
    <row r="2198" spans="3:10" x14ac:dyDescent="0.3">
      <c r="C2198">
        <v>1721</v>
      </c>
      <c r="D2198" s="40">
        <v>3.4594625040659208</v>
      </c>
      <c r="I2198">
        <v>1721</v>
      </c>
      <c r="J2198" s="134">
        <v>0.19784597058136599</v>
      </c>
    </row>
    <row r="2199" spans="3:10" x14ac:dyDescent="0.3">
      <c r="C2199">
        <v>1722</v>
      </c>
      <c r="D2199" s="40">
        <v>2.4682396116556791</v>
      </c>
      <c r="I2199">
        <v>1722</v>
      </c>
      <c r="J2199" s="134">
        <v>0.22448083482547854</v>
      </c>
    </row>
    <row r="2200" spans="3:10" x14ac:dyDescent="0.3">
      <c r="C2200">
        <v>1723</v>
      </c>
      <c r="D2200" s="40">
        <v>2.406932198795471</v>
      </c>
      <c r="I2200">
        <v>1723</v>
      </c>
      <c r="J2200" s="134">
        <v>0.31108875207469011</v>
      </c>
    </row>
    <row r="2201" spans="3:10" x14ac:dyDescent="0.3">
      <c r="C2201">
        <v>1724</v>
      </c>
      <c r="D2201" s="40">
        <v>2.8826723401178045</v>
      </c>
      <c r="I2201">
        <v>1724</v>
      </c>
      <c r="J2201" s="134">
        <v>0.37996012886741348</v>
      </c>
    </row>
    <row r="2202" spans="3:10" x14ac:dyDescent="0.3">
      <c r="C2202">
        <v>1725</v>
      </c>
      <c r="D2202" s="40">
        <v>3.2427579803745856</v>
      </c>
      <c r="I2202">
        <v>1725</v>
      </c>
      <c r="J2202" s="134">
        <v>0.18805722582067808</v>
      </c>
    </row>
    <row r="2203" spans="3:10" x14ac:dyDescent="0.3">
      <c r="C2203">
        <v>1726</v>
      </c>
      <c r="D2203" s="40">
        <v>2.3688047287419778</v>
      </c>
      <c r="I2203">
        <v>1726</v>
      </c>
      <c r="J2203" s="134">
        <v>0.30375578297120986</v>
      </c>
    </row>
    <row r="2204" spans="3:10" x14ac:dyDescent="0.3">
      <c r="C2204">
        <v>1727</v>
      </c>
      <c r="D2204" s="40">
        <v>2.130766568294074</v>
      </c>
      <c r="I2204">
        <v>1727</v>
      </c>
      <c r="J2204" s="134">
        <v>0.14200720980074522</v>
      </c>
    </row>
    <row r="2205" spans="3:10" x14ac:dyDescent="0.3">
      <c r="C2205">
        <v>1728</v>
      </c>
      <c r="D2205" s="40">
        <v>2.814072992090126</v>
      </c>
      <c r="I2205">
        <v>1728</v>
      </c>
      <c r="J2205" s="134">
        <v>0.26958133164379161</v>
      </c>
    </row>
    <row r="2206" spans="3:10" x14ac:dyDescent="0.3">
      <c r="C2206">
        <v>1729</v>
      </c>
      <c r="D2206" s="40">
        <v>3.1626656786519343</v>
      </c>
      <c r="I2206">
        <v>1729</v>
      </c>
      <c r="J2206" s="134">
        <v>0.1687294087147273</v>
      </c>
    </row>
    <row r="2207" spans="3:10" x14ac:dyDescent="0.3">
      <c r="C2207">
        <v>1730</v>
      </c>
      <c r="D2207" s="40">
        <v>1.9343037244081178</v>
      </c>
      <c r="I2207">
        <v>1730</v>
      </c>
      <c r="J2207" s="134">
        <v>0.28310995932439309</v>
      </c>
    </row>
    <row r="2208" spans="3:10" x14ac:dyDescent="0.3">
      <c r="C2208">
        <v>1731</v>
      </c>
      <c r="D2208" s="40">
        <v>2.865347852661424</v>
      </c>
      <c r="I2208">
        <v>1731</v>
      </c>
      <c r="J2208" s="134">
        <v>0.26363485014903776</v>
      </c>
    </row>
    <row r="2209" spans="3:10" x14ac:dyDescent="0.3">
      <c r="C2209">
        <v>1732</v>
      </c>
      <c r="D2209" s="40">
        <v>2.3331877020831171</v>
      </c>
      <c r="I2209">
        <v>1732</v>
      </c>
      <c r="J2209" s="134">
        <v>0.23282150784251487</v>
      </c>
    </row>
    <row r="2210" spans="3:10" x14ac:dyDescent="0.3">
      <c r="C2210">
        <v>1733</v>
      </c>
      <c r="D2210" s="40">
        <v>2.4256748451879599</v>
      </c>
      <c r="I2210">
        <v>1733</v>
      </c>
      <c r="J2210" s="134">
        <v>0.31750422523258925</v>
      </c>
    </row>
    <row r="2211" spans="3:10" x14ac:dyDescent="0.3">
      <c r="C2211">
        <v>1734</v>
      </c>
      <c r="D2211" s="40">
        <v>2.5621075390916852</v>
      </c>
      <c r="I2211">
        <v>1734</v>
      </c>
      <c r="J2211" s="134">
        <v>0.38033499171726093</v>
      </c>
    </row>
    <row r="2212" spans="3:10" x14ac:dyDescent="0.3">
      <c r="C2212">
        <v>1735</v>
      </c>
      <c r="D2212" s="40">
        <v>2.2581188472655964</v>
      </c>
      <c r="I2212">
        <v>1735</v>
      </c>
      <c r="J2212" s="134">
        <v>0.15159679552033722</v>
      </c>
    </row>
    <row r="2213" spans="3:10" x14ac:dyDescent="0.3">
      <c r="C2213">
        <v>1736</v>
      </c>
      <c r="D2213" s="40">
        <v>1.7745603101353329</v>
      </c>
      <c r="I2213">
        <v>1736</v>
      </c>
      <c r="J2213" s="134">
        <v>0.16854833676643599</v>
      </c>
    </row>
    <row r="2214" spans="3:10" x14ac:dyDescent="0.3">
      <c r="C2214">
        <v>1737</v>
      </c>
      <c r="D2214" s="40">
        <v>2.9954087484923213</v>
      </c>
      <c r="I2214">
        <v>1737</v>
      </c>
      <c r="J2214" s="134">
        <v>0.2553341069382582</v>
      </c>
    </row>
    <row r="2215" spans="3:10" x14ac:dyDescent="0.3">
      <c r="C2215">
        <v>1738</v>
      </c>
      <c r="D2215" s="40">
        <v>3.2813613161835455</v>
      </c>
      <c r="I2215">
        <v>1738</v>
      </c>
      <c r="J2215" s="134">
        <v>0.30027161613735975</v>
      </c>
    </row>
    <row r="2216" spans="3:10" x14ac:dyDescent="0.3">
      <c r="C2216">
        <v>1739</v>
      </c>
      <c r="D2216" s="40">
        <v>2.5056491324409036</v>
      </c>
      <c r="I2216">
        <v>1739</v>
      </c>
      <c r="J2216" s="134">
        <v>0.2728621471740218</v>
      </c>
    </row>
    <row r="2217" spans="3:10" x14ac:dyDescent="0.3">
      <c r="C2217">
        <v>1740</v>
      </c>
      <c r="D2217" s="40">
        <v>2.5629815418246942</v>
      </c>
      <c r="I2217">
        <v>1740</v>
      </c>
      <c r="J2217" s="134">
        <v>0.21770724925820328</v>
      </c>
    </row>
    <row r="2218" spans="3:10" x14ac:dyDescent="0.3">
      <c r="C2218">
        <v>1741</v>
      </c>
      <c r="D2218" s="40">
        <v>2.8441609997550756</v>
      </c>
      <c r="I2218">
        <v>1741</v>
      </c>
      <c r="J2218" s="134">
        <v>0.16602463486813357</v>
      </c>
    </row>
    <row r="2219" spans="3:10" x14ac:dyDescent="0.3">
      <c r="C2219">
        <v>1742</v>
      </c>
      <c r="D2219" s="40">
        <v>1.4973501351522578</v>
      </c>
      <c r="I2219">
        <v>1742</v>
      </c>
      <c r="J2219" s="134">
        <v>0.31575966539994105</v>
      </c>
    </row>
    <row r="2220" spans="3:10" x14ac:dyDescent="0.3">
      <c r="C2220">
        <v>1743</v>
      </c>
      <c r="D2220" s="40">
        <v>2.6854121850019093</v>
      </c>
      <c r="I2220">
        <v>1743</v>
      </c>
      <c r="J2220" s="134">
        <v>0.34248923651396801</v>
      </c>
    </row>
    <row r="2221" spans="3:10" x14ac:dyDescent="0.3">
      <c r="C2221">
        <v>1744</v>
      </c>
      <c r="D2221" s="40">
        <v>2.216109675072401</v>
      </c>
      <c r="I2221">
        <v>1744</v>
      </c>
      <c r="J2221" s="134">
        <v>0.11010022186889068</v>
      </c>
    </row>
    <row r="2222" spans="3:10" x14ac:dyDescent="0.3">
      <c r="C2222">
        <v>1745</v>
      </c>
      <c r="D2222" s="40">
        <v>2.8774447526942666</v>
      </c>
      <c r="I2222">
        <v>1745</v>
      </c>
      <c r="J2222" s="134">
        <v>0.36898480149738688</v>
      </c>
    </row>
    <row r="2223" spans="3:10" x14ac:dyDescent="0.3">
      <c r="C2223">
        <v>1746</v>
      </c>
      <c r="D2223" s="40">
        <v>2.9834152607744655</v>
      </c>
      <c r="I2223">
        <v>1746</v>
      </c>
      <c r="J2223" s="134">
        <v>0.24784541824994988</v>
      </c>
    </row>
    <row r="2224" spans="3:10" x14ac:dyDescent="0.3">
      <c r="C2224">
        <v>1747</v>
      </c>
      <c r="D2224" s="40">
        <v>2.1917154331256667</v>
      </c>
      <c r="I2224">
        <v>1747</v>
      </c>
      <c r="J2224" s="134">
        <v>0.22670045401017158</v>
      </c>
    </row>
    <row r="2225" spans="3:10" x14ac:dyDescent="0.3">
      <c r="C2225">
        <v>1748</v>
      </c>
      <c r="D2225" s="40">
        <v>3.2030476252104725</v>
      </c>
      <c r="I2225">
        <v>1748</v>
      </c>
      <c r="J2225" s="134">
        <v>0.25972171118057075</v>
      </c>
    </row>
    <row r="2226" spans="3:10" x14ac:dyDescent="0.3">
      <c r="C2226">
        <v>1749</v>
      </c>
      <c r="D2226" s="40">
        <v>2.3673187009440158</v>
      </c>
      <c r="I2226">
        <v>1749</v>
      </c>
      <c r="J2226" s="134">
        <v>9.5206869005307171E-2</v>
      </c>
    </row>
    <row r="2227" spans="3:10" x14ac:dyDescent="0.3">
      <c r="C2227">
        <v>1750</v>
      </c>
      <c r="D2227" s="40">
        <v>2.8781464129119874</v>
      </c>
      <c r="I2227">
        <v>1750</v>
      </c>
      <c r="J2227" s="134">
        <v>0.31215033666212477</v>
      </c>
    </row>
    <row r="2228" spans="3:10" x14ac:dyDescent="0.3">
      <c r="C2228">
        <v>1751</v>
      </c>
      <c r="D2228" s="40">
        <v>3.5658140539137557</v>
      </c>
      <c r="I2228">
        <v>1751</v>
      </c>
      <c r="J2228" s="134">
        <v>0.35636564956657879</v>
      </c>
    </row>
    <row r="2229" spans="3:10" x14ac:dyDescent="0.3">
      <c r="C2229">
        <v>1752</v>
      </c>
      <c r="D2229" s="40">
        <v>2.2423884678134369</v>
      </c>
      <c r="I2229">
        <v>1752</v>
      </c>
      <c r="J2229" s="134">
        <v>0.33795188306092983</v>
      </c>
    </row>
    <row r="2230" spans="3:10" x14ac:dyDescent="0.3">
      <c r="C2230">
        <v>1753</v>
      </c>
      <c r="D2230" s="40">
        <v>2.6520092878515853</v>
      </c>
      <c r="I2230">
        <v>1753</v>
      </c>
      <c r="J2230" s="134">
        <v>4.3063865493485176E-2</v>
      </c>
    </row>
    <row r="2231" spans="3:10" x14ac:dyDescent="0.3">
      <c r="C2231">
        <v>1754</v>
      </c>
      <c r="D2231" s="40">
        <v>3.2068183150998606</v>
      </c>
      <c r="I2231">
        <v>1754</v>
      </c>
      <c r="J2231" s="134">
        <v>0.15321645309106935</v>
      </c>
    </row>
    <row r="2232" spans="3:10" x14ac:dyDescent="0.3">
      <c r="C2232">
        <v>1755</v>
      </c>
      <c r="D2232" s="40">
        <v>1.9364031297346149</v>
      </c>
      <c r="I2232">
        <v>1755</v>
      </c>
      <c r="J2232" s="134">
        <v>0.17109404958460406</v>
      </c>
    </row>
    <row r="2233" spans="3:10" x14ac:dyDescent="0.3">
      <c r="C2233">
        <v>1756</v>
      </c>
      <c r="D2233" s="40">
        <v>1.6842876103899893</v>
      </c>
      <c r="I2233">
        <v>1756</v>
      </c>
      <c r="J2233" s="134">
        <v>0.28551064900013601</v>
      </c>
    </row>
    <row r="2234" spans="3:10" x14ac:dyDescent="0.3">
      <c r="C2234">
        <v>1757</v>
      </c>
      <c r="D2234" s="40">
        <v>2.3811103969556955</v>
      </c>
      <c r="I2234">
        <v>1757</v>
      </c>
      <c r="J2234" s="134">
        <v>0.29025688829069352</v>
      </c>
    </row>
    <row r="2235" spans="3:10" x14ac:dyDescent="0.3">
      <c r="C2235">
        <v>1758</v>
      </c>
      <c r="D2235" s="40">
        <v>2.2384280358271917</v>
      </c>
      <c r="I2235">
        <v>1758</v>
      </c>
      <c r="J2235" s="134">
        <v>0.33038376013198678</v>
      </c>
    </row>
    <row r="2236" spans="3:10" x14ac:dyDescent="0.3">
      <c r="C2236">
        <v>1759</v>
      </c>
      <c r="D2236" s="40">
        <v>2.9099495885140643</v>
      </c>
      <c r="I2236">
        <v>1759</v>
      </c>
      <c r="J2236" s="134">
        <v>0.30284529677696748</v>
      </c>
    </row>
    <row r="2237" spans="3:10" x14ac:dyDescent="0.3">
      <c r="C2237">
        <v>1760</v>
      </c>
      <c r="D2237" s="40">
        <v>2.1078357634621963</v>
      </c>
      <c r="I2237">
        <v>1760</v>
      </c>
      <c r="J2237" s="134">
        <v>0.2498546403993287</v>
      </c>
    </row>
    <row r="2238" spans="3:10" x14ac:dyDescent="0.3">
      <c r="C2238">
        <v>1761</v>
      </c>
      <c r="D2238" s="40">
        <v>2.6877373286075112</v>
      </c>
      <c r="I2238">
        <v>1761</v>
      </c>
      <c r="J2238" s="134">
        <v>0.1831052979899952</v>
      </c>
    </row>
    <row r="2239" spans="3:10" x14ac:dyDescent="0.3">
      <c r="C2239">
        <v>1762</v>
      </c>
      <c r="D2239" s="40">
        <v>1.6126815009220927</v>
      </c>
      <c r="I2239">
        <v>1762</v>
      </c>
      <c r="J2239" s="134">
        <v>0.1368639980305395</v>
      </c>
    </row>
    <row r="2240" spans="3:10" x14ac:dyDescent="0.3">
      <c r="C2240">
        <v>1763</v>
      </c>
      <c r="D2240" s="40">
        <v>2.6563741346863439</v>
      </c>
      <c r="I2240">
        <v>1763</v>
      </c>
      <c r="J2240" s="134">
        <v>0.29105291316327309</v>
      </c>
    </row>
    <row r="2241" spans="3:10" x14ac:dyDescent="0.3">
      <c r="C2241">
        <v>1764</v>
      </c>
      <c r="D2241" s="40">
        <v>2.9721376695072133</v>
      </c>
      <c r="I2241">
        <v>1764</v>
      </c>
      <c r="J2241" s="134">
        <v>0.33039636409835249</v>
      </c>
    </row>
    <row r="2242" spans="3:10" x14ac:dyDescent="0.3">
      <c r="C2242">
        <v>1765</v>
      </c>
      <c r="D2242" s="40">
        <v>1.4740105184995305</v>
      </c>
      <c r="I2242">
        <v>1765</v>
      </c>
      <c r="J2242" s="134">
        <v>0.13728114364865429</v>
      </c>
    </row>
    <row r="2243" spans="3:10" x14ac:dyDescent="0.3">
      <c r="C2243">
        <v>1766</v>
      </c>
      <c r="D2243" s="40">
        <v>2.7286661576101507</v>
      </c>
      <c r="I2243">
        <v>1766</v>
      </c>
      <c r="J2243" s="134">
        <v>0.18677679862048779</v>
      </c>
    </row>
    <row r="2244" spans="3:10" x14ac:dyDescent="0.3">
      <c r="C2244">
        <v>1767</v>
      </c>
      <c r="D2244" s="40">
        <v>3.1614538119370286</v>
      </c>
      <c r="I2244">
        <v>1767</v>
      </c>
      <c r="J2244" s="134">
        <v>0.35322615534135071</v>
      </c>
    </row>
    <row r="2245" spans="3:10" x14ac:dyDescent="0.3">
      <c r="C2245">
        <v>1768</v>
      </c>
      <c r="D2245" s="40">
        <v>1.9397647770345343</v>
      </c>
      <c r="I2245">
        <v>1768</v>
      </c>
      <c r="J2245" s="134">
        <v>0.34022742429958774</v>
      </c>
    </row>
    <row r="2246" spans="3:10" x14ac:dyDescent="0.3">
      <c r="C2246">
        <v>1769</v>
      </c>
      <c r="D2246" s="40">
        <v>2.5281769475475424</v>
      </c>
      <c r="I2246">
        <v>1769</v>
      </c>
      <c r="J2246" s="134">
        <v>0.11677600076216565</v>
      </c>
    </row>
    <row r="2247" spans="3:10" x14ac:dyDescent="0.3">
      <c r="C2247">
        <v>1770</v>
      </c>
      <c r="D2247" s="40">
        <v>1.6974448929296844</v>
      </c>
      <c r="I2247">
        <v>1770</v>
      </c>
      <c r="J2247" s="134">
        <v>0.1901042823622896</v>
      </c>
    </row>
    <row r="2248" spans="3:10" x14ac:dyDescent="0.3">
      <c r="C2248">
        <v>1771</v>
      </c>
      <c r="D2248" s="40">
        <v>2.681400654085226</v>
      </c>
      <c r="I2248">
        <v>1771</v>
      </c>
      <c r="J2248" s="134">
        <v>0.24387797638118514</v>
      </c>
    </row>
    <row r="2249" spans="3:10" x14ac:dyDescent="0.3">
      <c r="C2249">
        <v>1772</v>
      </c>
      <c r="D2249" s="40">
        <v>3.2266748148616236</v>
      </c>
      <c r="I2249">
        <v>1772</v>
      </c>
      <c r="J2249" s="134">
        <v>0.22911077654289458</v>
      </c>
    </row>
    <row r="2250" spans="3:10" x14ac:dyDescent="0.3">
      <c r="C2250">
        <v>1773</v>
      </c>
      <c r="D2250" s="40">
        <v>2.0321796697346763</v>
      </c>
      <c r="I2250">
        <v>1773</v>
      </c>
      <c r="J2250" s="134">
        <v>0.25039568613801744</v>
      </c>
    </row>
    <row r="2251" spans="3:10" x14ac:dyDescent="0.3">
      <c r="C2251">
        <v>1774</v>
      </c>
      <c r="D2251" s="40">
        <v>2.3762477449186128</v>
      </c>
      <c r="I2251">
        <v>1774</v>
      </c>
      <c r="J2251" s="134">
        <v>0.24454132137494833</v>
      </c>
    </row>
    <row r="2252" spans="3:10" x14ac:dyDescent="0.3">
      <c r="C2252">
        <v>1775</v>
      </c>
      <c r="D2252" s="40">
        <v>2.0766835586498877</v>
      </c>
      <c r="I2252">
        <v>1775</v>
      </c>
      <c r="J2252" s="134">
        <v>0.35610349643527894</v>
      </c>
    </row>
    <row r="2253" spans="3:10" x14ac:dyDescent="0.3">
      <c r="C2253">
        <v>1776</v>
      </c>
      <c r="D2253" s="40">
        <v>2.4554147006347402</v>
      </c>
      <c r="I2253">
        <v>1776</v>
      </c>
      <c r="J2253" s="134">
        <v>0.3196034778902157</v>
      </c>
    </row>
    <row r="2254" spans="3:10" x14ac:dyDescent="0.3">
      <c r="C2254">
        <v>1777</v>
      </c>
      <c r="D2254" s="40">
        <v>2.4152673066001471</v>
      </c>
      <c r="I2254">
        <v>1777</v>
      </c>
      <c r="J2254" s="134">
        <v>0.14703430713865018</v>
      </c>
    </row>
    <row r="2255" spans="3:10" x14ac:dyDescent="0.3">
      <c r="C2255">
        <v>1778</v>
      </c>
      <c r="D2255" s="40">
        <v>2.5193202432556077</v>
      </c>
      <c r="I2255">
        <v>1778</v>
      </c>
      <c r="J2255" s="134">
        <v>0.29539958746551509</v>
      </c>
    </row>
    <row r="2256" spans="3:10" x14ac:dyDescent="0.3">
      <c r="C2256">
        <v>1779</v>
      </c>
      <c r="D2256" s="40">
        <v>3.3453640660270993</v>
      </c>
      <c r="I2256">
        <v>1779</v>
      </c>
      <c r="J2256" s="134">
        <v>0.26378689967071045</v>
      </c>
    </row>
    <row r="2257" spans="3:10" x14ac:dyDescent="0.3">
      <c r="C2257">
        <v>1780</v>
      </c>
      <c r="D2257" s="40">
        <v>2.774009385991755</v>
      </c>
      <c r="I2257">
        <v>1780</v>
      </c>
      <c r="J2257" s="134">
        <v>0.25659920203786135</v>
      </c>
    </row>
    <row r="2258" spans="3:10" x14ac:dyDescent="0.3">
      <c r="C2258">
        <v>1781</v>
      </c>
      <c r="D2258" s="40">
        <v>3.2321260953020845</v>
      </c>
      <c r="I2258">
        <v>1781</v>
      </c>
      <c r="J2258" s="134">
        <v>0.20548160373121371</v>
      </c>
    </row>
    <row r="2259" spans="3:10" x14ac:dyDescent="0.3">
      <c r="C2259">
        <v>1782</v>
      </c>
      <c r="D2259" s="40">
        <v>1.9356218476815834</v>
      </c>
      <c r="I2259">
        <v>1782</v>
      </c>
      <c r="J2259" s="134">
        <v>0.20118996941861345</v>
      </c>
    </row>
    <row r="2260" spans="3:10" x14ac:dyDescent="0.3">
      <c r="C2260">
        <v>1783</v>
      </c>
      <c r="D2260" s="40">
        <v>2.6148549071846956</v>
      </c>
      <c r="I2260">
        <v>1783</v>
      </c>
      <c r="J2260" s="134">
        <v>0.3093576690734845</v>
      </c>
    </row>
    <row r="2261" spans="3:10" x14ac:dyDescent="0.3">
      <c r="C2261">
        <v>1784</v>
      </c>
      <c r="D2261" s="40">
        <v>1.8585148291317535</v>
      </c>
      <c r="I2261">
        <v>1784</v>
      </c>
      <c r="J2261" s="134">
        <v>0.20971444344104495</v>
      </c>
    </row>
    <row r="2262" spans="3:10" x14ac:dyDescent="0.3">
      <c r="C2262">
        <v>1785</v>
      </c>
      <c r="D2262" s="40">
        <v>2.9571454317447436</v>
      </c>
      <c r="I2262">
        <v>1785</v>
      </c>
      <c r="J2262" s="134">
        <v>0.30935059115766905</v>
      </c>
    </row>
    <row r="2263" spans="3:10" x14ac:dyDescent="0.3">
      <c r="C2263">
        <v>1786</v>
      </c>
      <c r="D2263" s="40">
        <v>2.9495113314749966</v>
      </c>
      <c r="I2263">
        <v>1786</v>
      </c>
      <c r="J2263" s="134">
        <v>0.21219520461663288</v>
      </c>
    </row>
    <row r="2264" spans="3:10" x14ac:dyDescent="0.3">
      <c r="C2264">
        <v>1787</v>
      </c>
      <c r="D2264" s="40">
        <v>2.3336354975856333</v>
      </c>
      <c r="I2264">
        <v>1787</v>
      </c>
      <c r="J2264" s="134">
        <v>0.3168726467601759</v>
      </c>
    </row>
    <row r="2265" spans="3:10" x14ac:dyDescent="0.3">
      <c r="C2265">
        <v>1788</v>
      </c>
      <c r="D2265" s="40">
        <v>2.9597354926590573</v>
      </c>
      <c r="I2265">
        <v>1788</v>
      </c>
      <c r="J2265" s="134">
        <v>0.35202456898257295</v>
      </c>
    </row>
    <row r="2266" spans="3:10" x14ac:dyDescent="0.3">
      <c r="C2266">
        <v>1789</v>
      </c>
      <c r="D2266" s="40">
        <v>2.7156676944485816</v>
      </c>
      <c r="I2266">
        <v>1789</v>
      </c>
      <c r="J2266" s="134">
        <v>0.1812597469440389</v>
      </c>
    </row>
    <row r="2267" spans="3:10" x14ac:dyDescent="0.3">
      <c r="C2267">
        <v>1790</v>
      </c>
      <c r="D2267" s="40">
        <v>3.4811570529221689</v>
      </c>
      <c r="I2267">
        <v>1790</v>
      </c>
      <c r="J2267" s="134">
        <v>0.34040129328458435</v>
      </c>
    </row>
    <row r="2268" spans="3:10" x14ac:dyDescent="0.3">
      <c r="C2268">
        <v>1791</v>
      </c>
      <c r="D2268" s="40">
        <v>2.8875226804637713</v>
      </c>
      <c r="I2268">
        <v>1791</v>
      </c>
      <c r="J2268" s="134">
        <v>0.34752660433531601</v>
      </c>
    </row>
    <row r="2269" spans="3:10" x14ac:dyDescent="0.3">
      <c r="C2269">
        <v>1792</v>
      </c>
      <c r="D2269" s="40">
        <v>3.2257524656604977</v>
      </c>
      <c r="I2269">
        <v>1792</v>
      </c>
      <c r="J2269" s="134">
        <v>0.20418545319134362</v>
      </c>
    </row>
    <row r="2270" spans="3:10" x14ac:dyDescent="0.3">
      <c r="C2270">
        <v>1793</v>
      </c>
      <c r="D2270" s="40">
        <v>2.4555225177214091</v>
      </c>
      <c r="I2270">
        <v>1793</v>
      </c>
      <c r="J2270" s="134">
        <v>0.12226129301832667</v>
      </c>
    </row>
    <row r="2271" spans="3:10" x14ac:dyDescent="0.3">
      <c r="C2271">
        <v>1794</v>
      </c>
      <c r="D2271" s="40">
        <v>1.6630827547107128</v>
      </c>
      <c r="I2271">
        <v>1794</v>
      </c>
      <c r="J2271" s="134">
        <v>0.2102487018903072</v>
      </c>
    </row>
    <row r="2272" spans="3:10" x14ac:dyDescent="0.3">
      <c r="C2272">
        <v>1795</v>
      </c>
      <c r="D2272" s="40">
        <v>3.1848926748704636</v>
      </c>
      <c r="I2272">
        <v>1795</v>
      </c>
      <c r="J2272" s="134">
        <v>0.27858670417791287</v>
      </c>
    </row>
    <row r="2273" spans="3:10" x14ac:dyDescent="0.3">
      <c r="C2273">
        <v>1796</v>
      </c>
      <c r="D2273" s="40">
        <v>3.1264532017454698</v>
      </c>
      <c r="I2273">
        <v>1796</v>
      </c>
      <c r="J2273" s="134">
        <v>0.31786702500162112</v>
      </c>
    </row>
    <row r="2274" spans="3:10" x14ac:dyDescent="0.3">
      <c r="C2274">
        <v>1797</v>
      </c>
      <c r="D2274" s="40">
        <v>2.2207232341708338</v>
      </c>
      <c r="I2274">
        <v>1797</v>
      </c>
      <c r="J2274" s="134">
        <v>0.12958660726637827</v>
      </c>
    </row>
    <row r="2275" spans="3:10" x14ac:dyDescent="0.3">
      <c r="C2275">
        <v>1798</v>
      </c>
      <c r="D2275" s="40">
        <v>2.2192689239847936</v>
      </c>
      <c r="I2275">
        <v>1798</v>
      </c>
      <c r="J2275" s="134">
        <v>0.37775423474443803</v>
      </c>
    </row>
    <row r="2276" spans="3:10" x14ac:dyDescent="0.3">
      <c r="C2276">
        <v>1799</v>
      </c>
      <c r="D2276" s="40">
        <v>3.1824289665952321</v>
      </c>
      <c r="I2276">
        <v>1799</v>
      </c>
      <c r="J2276" s="134">
        <v>0.355452663207664</v>
      </c>
    </row>
    <row r="2277" spans="3:10" x14ac:dyDescent="0.3">
      <c r="C2277">
        <v>1800</v>
      </c>
      <c r="D2277" s="40">
        <v>2.6223983381810632</v>
      </c>
      <c r="I2277">
        <v>1800</v>
      </c>
      <c r="J2277" s="134">
        <v>0.13796164638972841</v>
      </c>
    </row>
    <row r="2278" spans="3:10" x14ac:dyDescent="0.3">
      <c r="C2278">
        <v>1801</v>
      </c>
      <c r="D2278" s="40">
        <v>3.1377154027372027</v>
      </c>
      <c r="I2278">
        <v>1801</v>
      </c>
      <c r="J2278" s="134">
        <v>0.28915526922052637</v>
      </c>
    </row>
    <row r="2279" spans="3:10" x14ac:dyDescent="0.3">
      <c r="C2279">
        <v>1802</v>
      </c>
      <c r="D2279" s="40">
        <v>2.6401545078715851</v>
      </c>
      <c r="I2279">
        <v>1802</v>
      </c>
      <c r="J2279" s="134">
        <v>0.30214367453874269</v>
      </c>
    </row>
    <row r="2280" spans="3:10" x14ac:dyDescent="0.3">
      <c r="C2280">
        <v>1803</v>
      </c>
      <c r="D2280" s="40">
        <v>2.1664334801538851</v>
      </c>
      <c r="I2280">
        <v>1803</v>
      </c>
      <c r="J2280" s="134">
        <v>0.29621515234495877</v>
      </c>
    </row>
    <row r="2281" spans="3:10" x14ac:dyDescent="0.3">
      <c r="C2281">
        <v>1804</v>
      </c>
      <c r="D2281" s="40">
        <v>3.1940920767853433</v>
      </c>
      <c r="I2281">
        <v>1804</v>
      </c>
      <c r="J2281" s="134">
        <v>0.22146291218553427</v>
      </c>
    </row>
    <row r="2282" spans="3:10" x14ac:dyDescent="0.3">
      <c r="C2282">
        <v>1805</v>
      </c>
      <c r="D2282" s="40">
        <v>2.8040136468758861</v>
      </c>
      <c r="I2282">
        <v>1805</v>
      </c>
      <c r="J2282" s="134">
        <v>0.23491272761377591</v>
      </c>
    </row>
    <row r="2283" spans="3:10" x14ac:dyDescent="0.3">
      <c r="C2283">
        <v>1806</v>
      </c>
      <c r="D2283" s="40">
        <v>2.6834487089356869</v>
      </c>
      <c r="I2283">
        <v>1806</v>
      </c>
      <c r="J2283" s="134">
        <v>0.26433174765893153</v>
      </c>
    </row>
    <row r="2284" spans="3:10" x14ac:dyDescent="0.3">
      <c r="C2284">
        <v>1807</v>
      </c>
      <c r="D2284" s="40">
        <v>3.5013923370325686</v>
      </c>
      <c r="I2284">
        <v>1807</v>
      </c>
      <c r="J2284" s="134">
        <v>0.1438725943891932</v>
      </c>
    </row>
    <row r="2285" spans="3:10" x14ac:dyDescent="0.3">
      <c r="C2285">
        <v>1808</v>
      </c>
      <c r="D2285" s="40">
        <v>2.0469016465708263</v>
      </c>
      <c r="I2285">
        <v>1808</v>
      </c>
      <c r="J2285" s="134">
        <v>0.22347514501639854</v>
      </c>
    </row>
    <row r="2286" spans="3:10" x14ac:dyDescent="0.3">
      <c r="C2286">
        <v>1809</v>
      </c>
      <c r="D2286" s="40">
        <v>3.3924298498088135</v>
      </c>
      <c r="I2286">
        <v>1809</v>
      </c>
      <c r="J2286" s="134">
        <v>0.31456329552401474</v>
      </c>
    </row>
    <row r="2287" spans="3:10" x14ac:dyDescent="0.3">
      <c r="C2287">
        <v>1810</v>
      </c>
      <c r="D2287" s="40">
        <v>2.3737444234279788</v>
      </c>
      <c r="I2287">
        <v>1810</v>
      </c>
      <c r="J2287" s="134">
        <v>0.19475919523655039</v>
      </c>
    </row>
    <row r="2288" spans="3:10" x14ac:dyDescent="0.3">
      <c r="C2288">
        <v>1811</v>
      </c>
      <c r="D2288" s="40">
        <v>2.7965377228048061</v>
      </c>
      <c r="I2288">
        <v>1811</v>
      </c>
      <c r="J2288" s="134">
        <v>0.12160964212315761</v>
      </c>
    </row>
    <row r="2289" spans="3:10" x14ac:dyDescent="0.3">
      <c r="C2289">
        <v>1812</v>
      </c>
      <c r="D2289" s="40">
        <v>2.6197816367610938</v>
      </c>
      <c r="I2289">
        <v>1812</v>
      </c>
      <c r="J2289" s="134">
        <v>0.1710140508054192</v>
      </c>
    </row>
    <row r="2290" spans="3:10" x14ac:dyDescent="0.3">
      <c r="C2290">
        <v>1813</v>
      </c>
      <c r="D2290" s="40">
        <v>2.4799966216943172</v>
      </c>
      <c r="I2290">
        <v>1813</v>
      </c>
      <c r="J2290" s="134">
        <v>0.2426908635420304</v>
      </c>
    </row>
    <row r="2291" spans="3:10" x14ac:dyDescent="0.3">
      <c r="C2291">
        <v>1814</v>
      </c>
      <c r="D2291" s="40">
        <v>2.500328536290894</v>
      </c>
      <c r="I2291">
        <v>1814</v>
      </c>
      <c r="J2291" s="134">
        <v>0.23794937419639539</v>
      </c>
    </row>
    <row r="2292" spans="3:10" x14ac:dyDescent="0.3">
      <c r="C2292">
        <v>1815</v>
      </c>
      <c r="D2292" s="40">
        <v>1.4855374273614372</v>
      </c>
      <c r="I2292">
        <v>1815</v>
      </c>
      <c r="J2292" s="134">
        <v>0.15956799963527302</v>
      </c>
    </row>
    <row r="2293" spans="3:10" x14ac:dyDescent="0.3">
      <c r="C2293">
        <v>1816</v>
      </c>
      <c r="D2293" s="40">
        <v>3.1000111039736433</v>
      </c>
      <c r="I2293">
        <v>1816</v>
      </c>
      <c r="J2293" s="134">
        <v>0.11076775040668796</v>
      </c>
    </row>
    <row r="2294" spans="3:10" x14ac:dyDescent="0.3">
      <c r="C2294">
        <v>1817</v>
      </c>
      <c r="D2294" s="40">
        <v>2.8828009884322845</v>
      </c>
      <c r="I2294">
        <v>1817</v>
      </c>
      <c r="J2294" s="134">
        <v>0.33710904665539387</v>
      </c>
    </row>
    <row r="2295" spans="3:10" x14ac:dyDescent="0.3">
      <c r="C2295">
        <v>1818</v>
      </c>
      <c r="D2295" s="40">
        <v>2.9412125645213139</v>
      </c>
      <c r="I2295">
        <v>1818</v>
      </c>
      <c r="J2295" s="134">
        <v>0.29920784637956221</v>
      </c>
    </row>
    <row r="2296" spans="3:10" x14ac:dyDescent="0.3">
      <c r="C2296">
        <v>1819</v>
      </c>
      <c r="D2296" s="40">
        <v>1.8189604854595931</v>
      </c>
      <c r="I2296">
        <v>1819</v>
      </c>
      <c r="J2296" s="134">
        <v>0.24182595214180291</v>
      </c>
    </row>
    <row r="2297" spans="3:10" x14ac:dyDescent="0.3">
      <c r="C2297">
        <v>1820</v>
      </c>
      <c r="D2297" s="40">
        <v>2.765842755961601</v>
      </c>
      <c r="I2297">
        <v>1820</v>
      </c>
      <c r="J2297" s="134">
        <v>0.204422017680431</v>
      </c>
    </row>
    <row r="2298" spans="3:10" x14ac:dyDescent="0.3">
      <c r="C2298">
        <v>1821</v>
      </c>
      <c r="D2298" s="40">
        <v>2.6557627633132852</v>
      </c>
      <c r="I2298">
        <v>1821</v>
      </c>
      <c r="J2298" s="134">
        <v>0.30045718268273669</v>
      </c>
    </row>
    <row r="2299" spans="3:10" x14ac:dyDescent="0.3">
      <c r="C2299">
        <v>1822</v>
      </c>
      <c r="D2299" s="40">
        <v>2.7026760413155904</v>
      </c>
      <c r="I2299">
        <v>1822</v>
      </c>
      <c r="J2299" s="134">
        <v>0.24729294361502308</v>
      </c>
    </row>
    <row r="2300" spans="3:10" x14ac:dyDescent="0.3">
      <c r="C2300">
        <v>1823</v>
      </c>
      <c r="D2300" s="40">
        <v>2.6011711612918083</v>
      </c>
      <c r="I2300">
        <v>1823</v>
      </c>
      <c r="J2300" s="134">
        <v>0.24390151671364779</v>
      </c>
    </row>
    <row r="2301" spans="3:10" x14ac:dyDescent="0.3">
      <c r="C2301">
        <v>1824</v>
      </c>
      <c r="D2301" s="40">
        <v>2.0452061441703369</v>
      </c>
      <c r="I2301">
        <v>1824</v>
      </c>
      <c r="J2301" s="134">
        <v>0.22786339686205137</v>
      </c>
    </row>
    <row r="2302" spans="3:10" x14ac:dyDescent="0.3">
      <c r="C2302">
        <v>1825</v>
      </c>
      <c r="D2302" s="40">
        <v>2.7963159122971875</v>
      </c>
      <c r="I2302">
        <v>1825</v>
      </c>
      <c r="J2302" s="134">
        <v>0.26185289564492753</v>
      </c>
    </row>
    <row r="2303" spans="3:10" x14ac:dyDescent="0.3">
      <c r="C2303">
        <v>1826</v>
      </c>
      <c r="D2303" s="40">
        <v>2.1828428034556415</v>
      </c>
      <c r="I2303">
        <v>1826</v>
      </c>
      <c r="J2303" s="134">
        <v>0.37720216244022486</v>
      </c>
    </row>
    <row r="2304" spans="3:10" x14ac:dyDescent="0.3">
      <c r="C2304">
        <v>1827</v>
      </c>
      <c r="D2304" s="40">
        <v>2.2905644527724198</v>
      </c>
      <c r="I2304">
        <v>1827</v>
      </c>
      <c r="J2304" s="134">
        <v>0.20637388783439814</v>
      </c>
    </row>
    <row r="2305" spans="3:10" x14ac:dyDescent="0.3">
      <c r="C2305">
        <v>1828</v>
      </c>
      <c r="D2305" s="40">
        <v>2.7631676069540676</v>
      </c>
      <c r="I2305">
        <v>1828</v>
      </c>
      <c r="J2305" s="134">
        <v>0.36808474609119446</v>
      </c>
    </row>
    <row r="2306" spans="3:10" x14ac:dyDescent="0.3">
      <c r="C2306">
        <v>1829</v>
      </c>
      <c r="D2306" s="40">
        <v>2.5809740137301662</v>
      </c>
      <c r="I2306">
        <v>1829</v>
      </c>
      <c r="J2306" s="134">
        <v>0.21535570903452084</v>
      </c>
    </row>
    <row r="2307" spans="3:10" x14ac:dyDescent="0.3">
      <c r="C2307">
        <v>1830</v>
      </c>
      <c r="D2307" s="40">
        <v>1.813059384165338</v>
      </c>
      <c r="I2307">
        <v>1830</v>
      </c>
      <c r="J2307" s="134">
        <v>0.2942624820215014</v>
      </c>
    </row>
    <row r="2308" spans="3:10" x14ac:dyDescent="0.3">
      <c r="C2308">
        <v>1831</v>
      </c>
      <c r="D2308" s="40">
        <v>2.9709903425737259</v>
      </c>
      <c r="I2308">
        <v>1831</v>
      </c>
      <c r="J2308" s="134">
        <v>0.25255484505894521</v>
      </c>
    </row>
    <row r="2309" spans="3:10" x14ac:dyDescent="0.3">
      <c r="C2309">
        <v>1832</v>
      </c>
      <c r="D2309" s="40">
        <v>2.0914863472733081</v>
      </c>
      <c r="I2309">
        <v>1832</v>
      </c>
      <c r="J2309" s="134">
        <v>0.3313510231141541</v>
      </c>
    </row>
    <row r="2310" spans="3:10" x14ac:dyDescent="0.3">
      <c r="C2310">
        <v>1833</v>
      </c>
      <c r="D2310" s="40">
        <v>2.6739143650422368</v>
      </c>
      <c r="I2310">
        <v>1833</v>
      </c>
      <c r="J2310" s="134">
        <v>0.33460002219554763</v>
      </c>
    </row>
    <row r="2311" spans="3:10" x14ac:dyDescent="0.3">
      <c r="C2311">
        <v>1834</v>
      </c>
      <c r="D2311" s="40">
        <v>3.2205726674129975</v>
      </c>
      <c r="I2311">
        <v>1834</v>
      </c>
      <c r="J2311" s="134">
        <v>0.20737599379986871</v>
      </c>
    </row>
    <row r="2312" spans="3:10" x14ac:dyDescent="0.3">
      <c r="C2312">
        <v>1835</v>
      </c>
      <c r="D2312" s="40">
        <v>2.9497275387778172</v>
      </c>
      <c r="I2312">
        <v>1835</v>
      </c>
      <c r="J2312" s="134">
        <v>0.29508704143984343</v>
      </c>
    </row>
    <row r="2313" spans="3:10" x14ac:dyDescent="0.3">
      <c r="C2313">
        <v>1836</v>
      </c>
      <c r="D2313" s="40">
        <v>2.0667518798439395</v>
      </c>
      <c r="I2313">
        <v>1836</v>
      </c>
      <c r="J2313" s="134">
        <v>0.20387599115844179</v>
      </c>
    </row>
    <row r="2314" spans="3:10" x14ac:dyDescent="0.3">
      <c r="C2314">
        <v>1837</v>
      </c>
      <c r="D2314" s="40">
        <v>2.8965217286894673</v>
      </c>
      <c r="I2314">
        <v>1837</v>
      </c>
      <c r="J2314" s="134">
        <v>0.1606925925432463</v>
      </c>
    </row>
    <row r="2315" spans="3:10" x14ac:dyDescent="0.3">
      <c r="C2315">
        <v>1838</v>
      </c>
      <c r="D2315" s="40">
        <v>2.8269135612986873</v>
      </c>
      <c r="I2315">
        <v>1838</v>
      </c>
      <c r="J2315" s="134">
        <v>0.24859370314796148</v>
      </c>
    </row>
    <row r="2316" spans="3:10" x14ac:dyDescent="0.3">
      <c r="C2316">
        <v>1839</v>
      </c>
      <c r="D2316" s="40">
        <v>1.8085011809744664</v>
      </c>
      <c r="I2316">
        <v>1839</v>
      </c>
      <c r="J2316" s="134">
        <v>0.2690535665049345</v>
      </c>
    </row>
    <row r="2317" spans="3:10" x14ac:dyDescent="0.3">
      <c r="C2317">
        <v>1840</v>
      </c>
      <c r="D2317" s="40">
        <v>2.5322565928103176</v>
      </c>
      <c r="I2317">
        <v>1840</v>
      </c>
      <c r="J2317" s="134">
        <v>0.33498276333304911</v>
      </c>
    </row>
    <row r="2318" spans="3:10" x14ac:dyDescent="0.3">
      <c r="C2318">
        <v>1841</v>
      </c>
      <c r="D2318" s="40">
        <v>1.6706684569017862</v>
      </c>
      <c r="I2318">
        <v>1841</v>
      </c>
      <c r="J2318" s="134">
        <v>0.38399047834635414</v>
      </c>
    </row>
    <row r="2319" spans="3:10" x14ac:dyDescent="0.3">
      <c r="C2319">
        <v>1842</v>
      </c>
      <c r="D2319" s="40">
        <v>2.2200755962032961</v>
      </c>
      <c r="I2319">
        <v>1842</v>
      </c>
      <c r="J2319" s="134">
        <v>0.18205471502530068</v>
      </c>
    </row>
    <row r="2320" spans="3:10" x14ac:dyDescent="0.3">
      <c r="C2320">
        <v>1843</v>
      </c>
      <c r="D2320" s="40">
        <v>2.3428734811019294</v>
      </c>
      <c r="I2320">
        <v>1843</v>
      </c>
      <c r="J2320" s="134">
        <v>0.22103178745227448</v>
      </c>
    </row>
    <row r="2321" spans="3:10" x14ac:dyDescent="0.3">
      <c r="C2321">
        <v>1844</v>
      </c>
      <c r="D2321" s="40">
        <v>1.5669639650171483</v>
      </c>
      <c r="I2321">
        <v>1844</v>
      </c>
      <c r="J2321" s="134">
        <v>0.19033664949214724</v>
      </c>
    </row>
    <row r="2322" spans="3:10" x14ac:dyDescent="0.3">
      <c r="C2322">
        <v>1845</v>
      </c>
      <c r="D2322" s="40">
        <v>1.9931288784463637</v>
      </c>
      <c r="I2322">
        <v>1845</v>
      </c>
      <c r="J2322" s="134">
        <v>0.21923718283704186</v>
      </c>
    </row>
    <row r="2323" spans="3:10" x14ac:dyDescent="0.3">
      <c r="C2323">
        <v>1846</v>
      </c>
      <c r="D2323" s="40">
        <v>2.4095783988363011</v>
      </c>
      <c r="I2323">
        <v>1846</v>
      </c>
      <c r="J2323" s="134">
        <v>0.25578838980496577</v>
      </c>
    </row>
    <row r="2324" spans="3:10" x14ac:dyDescent="0.3">
      <c r="C2324">
        <v>1847</v>
      </c>
      <c r="D2324" s="40">
        <v>2.9108368586730577</v>
      </c>
      <c r="I2324">
        <v>1847</v>
      </c>
      <c r="J2324" s="134">
        <v>0.20378730572454007</v>
      </c>
    </row>
    <row r="2325" spans="3:10" x14ac:dyDescent="0.3">
      <c r="C2325">
        <v>1848</v>
      </c>
      <c r="D2325" s="40">
        <v>2.0509228006317479</v>
      </c>
      <c r="I2325">
        <v>1848</v>
      </c>
      <c r="J2325" s="134">
        <v>6.9414060277130929E-2</v>
      </c>
    </row>
    <row r="2326" spans="3:10" x14ac:dyDescent="0.3">
      <c r="C2326">
        <v>1849</v>
      </c>
      <c r="D2326" s="40">
        <v>1.7439355407634747</v>
      </c>
      <c r="I2326">
        <v>1849</v>
      </c>
      <c r="J2326" s="134">
        <v>0.18525777131794174</v>
      </c>
    </row>
    <row r="2327" spans="3:10" x14ac:dyDescent="0.3">
      <c r="C2327">
        <v>1850</v>
      </c>
      <c r="D2327" s="40">
        <v>2.0915820889527601</v>
      </c>
      <c r="I2327">
        <v>1850</v>
      </c>
      <c r="J2327" s="134">
        <v>0.15013900197103891</v>
      </c>
    </row>
    <row r="2328" spans="3:10" x14ac:dyDescent="0.3">
      <c r="C2328">
        <v>1851</v>
      </c>
      <c r="D2328" s="40">
        <v>2.8400484593915478</v>
      </c>
      <c r="I2328">
        <v>1851</v>
      </c>
      <c r="J2328" s="134">
        <v>0.20860753708522806</v>
      </c>
    </row>
    <row r="2329" spans="3:10" x14ac:dyDescent="0.3">
      <c r="C2329">
        <v>1852</v>
      </c>
      <c r="D2329" s="40">
        <v>2.7302150294444196</v>
      </c>
      <c r="I2329">
        <v>1852</v>
      </c>
      <c r="J2329" s="134">
        <v>0.36961888733798998</v>
      </c>
    </row>
    <row r="2330" spans="3:10" x14ac:dyDescent="0.3">
      <c r="C2330">
        <v>1853</v>
      </c>
      <c r="D2330" s="40">
        <v>2.6451525401783522</v>
      </c>
      <c r="I2330">
        <v>1853</v>
      </c>
      <c r="J2330" s="134">
        <v>0.36865150180549122</v>
      </c>
    </row>
    <row r="2331" spans="3:10" x14ac:dyDescent="0.3">
      <c r="C2331">
        <v>1854</v>
      </c>
      <c r="D2331" s="40">
        <v>3.5451946730266997</v>
      </c>
      <c r="I2331">
        <v>1854</v>
      </c>
      <c r="J2331" s="134">
        <v>0.3267271139894965</v>
      </c>
    </row>
    <row r="2332" spans="3:10" x14ac:dyDescent="0.3">
      <c r="C2332">
        <v>1855</v>
      </c>
      <c r="D2332" s="40">
        <v>2.7221216276769167</v>
      </c>
      <c r="I2332">
        <v>1855</v>
      </c>
      <c r="J2332" s="134">
        <v>0.12016908980306096</v>
      </c>
    </row>
    <row r="2333" spans="3:10" x14ac:dyDescent="0.3">
      <c r="C2333">
        <v>1856</v>
      </c>
      <c r="D2333" s="40">
        <v>1.9198385661572672</v>
      </c>
      <c r="I2333">
        <v>1856</v>
      </c>
      <c r="J2333" s="134">
        <v>0.29776493731667486</v>
      </c>
    </row>
    <row r="2334" spans="3:10" x14ac:dyDescent="0.3">
      <c r="C2334">
        <v>1857</v>
      </c>
      <c r="D2334" s="40">
        <v>2.0965986999616049</v>
      </c>
      <c r="I2334">
        <v>1857</v>
      </c>
      <c r="J2334" s="134">
        <v>0.19954069839195565</v>
      </c>
    </row>
    <row r="2335" spans="3:10" x14ac:dyDescent="0.3">
      <c r="C2335">
        <v>1858</v>
      </c>
      <c r="D2335" s="40">
        <v>2.3402080732019805</v>
      </c>
      <c r="I2335">
        <v>1858</v>
      </c>
      <c r="J2335" s="134">
        <v>0.30200091563060272</v>
      </c>
    </row>
    <row r="2336" spans="3:10" x14ac:dyDescent="0.3">
      <c r="C2336">
        <v>1859</v>
      </c>
      <c r="D2336" s="40">
        <v>1.7683861519215611</v>
      </c>
      <c r="I2336">
        <v>1859</v>
      </c>
      <c r="J2336" s="134">
        <v>0.19000121360646105</v>
      </c>
    </row>
    <row r="2337" spans="3:10" x14ac:dyDescent="0.3">
      <c r="C2337">
        <v>1860</v>
      </c>
      <c r="D2337" s="40">
        <v>3.0293877960860685</v>
      </c>
      <c r="I2337">
        <v>1860</v>
      </c>
      <c r="J2337" s="134">
        <v>0.21460134281108667</v>
      </c>
    </row>
    <row r="2338" spans="3:10" x14ac:dyDescent="0.3">
      <c r="C2338">
        <v>1861</v>
      </c>
      <c r="D2338" s="40">
        <v>2.9005648421553323</v>
      </c>
      <c r="I2338">
        <v>1861</v>
      </c>
      <c r="J2338" s="134">
        <v>0.24000992925291142</v>
      </c>
    </row>
    <row r="2339" spans="3:10" x14ac:dyDescent="0.3">
      <c r="C2339">
        <v>1862</v>
      </c>
      <c r="D2339" s="40">
        <v>3.0463350979954078</v>
      </c>
      <c r="I2339">
        <v>1862</v>
      </c>
      <c r="J2339" s="134">
        <v>0.26848321958246402</v>
      </c>
    </row>
    <row r="2340" spans="3:10" x14ac:dyDescent="0.3">
      <c r="C2340">
        <v>1863</v>
      </c>
      <c r="D2340" s="40">
        <v>2.5167060711774449</v>
      </c>
      <c r="I2340">
        <v>1863</v>
      </c>
      <c r="J2340" s="134">
        <v>0.34571167385164903</v>
      </c>
    </row>
    <row r="2341" spans="3:10" x14ac:dyDescent="0.3">
      <c r="C2341">
        <v>1864</v>
      </c>
      <c r="D2341" s="40">
        <v>2.7944706878720971</v>
      </c>
      <c r="I2341">
        <v>1864</v>
      </c>
      <c r="J2341" s="134">
        <v>0.30319188912770945</v>
      </c>
    </row>
    <row r="2342" spans="3:10" x14ac:dyDescent="0.3">
      <c r="C2342">
        <v>1865</v>
      </c>
      <c r="D2342" s="40">
        <v>2.706047977844555</v>
      </c>
      <c r="I2342">
        <v>1865</v>
      </c>
      <c r="J2342" s="134">
        <v>0.30360206023341663</v>
      </c>
    </row>
    <row r="2343" spans="3:10" x14ac:dyDescent="0.3">
      <c r="C2343">
        <v>1866</v>
      </c>
      <c r="D2343" s="40">
        <v>1.9366894715232579</v>
      </c>
      <c r="I2343">
        <v>1866</v>
      </c>
      <c r="J2343" s="134">
        <v>0.28947635482811607</v>
      </c>
    </row>
    <row r="2344" spans="3:10" x14ac:dyDescent="0.3">
      <c r="C2344">
        <v>1867</v>
      </c>
      <c r="D2344" s="40">
        <v>2.5572928216980233</v>
      </c>
      <c r="I2344">
        <v>1867</v>
      </c>
      <c r="J2344" s="134">
        <v>0.34588062718081281</v>
      </c>
    </row>
    <row r="2345" spans="3:10" x14ac:dyDescent="0.3">
      <c r="C2345">
        <v>1868</v>
      </c>
      <c r="D2345" s="40">
        <v>2.5670728749573741</v>
      </c>
      <c r="I2345">
        <v>1868</v>
      </c>
      <c r="J2345" s="134">
        <v>0.33363614787511042</v>
      </c>
    </row>
    <row r="2346" spans="3:10" x14ac:dyDescent="0.3">
      <c r="C2346">
        <v>1869</v>
      </c>
      <c r="D2346" s="40">
        <v>2.4699515449669383</v>
      </c>
      <c r="I2346">
        <v>1869</v>
      </c>
      <c r="J2346" s="134">
        <v>0.32607934730987376</v>
      </c>
    </row>
    <row r="2347" spans="3:10" x14ac:dyDescent="0.3">
      <c r="C2347">
        <v>1870</v>
      </c>
      <c r="D2347" s="40">
        <v>2.8430107249570895</v>
      </c>
      <c r="I2347">
        <v>1870</v>
      </c>
      <c r="J2347" s="134">
        <v>0.24826338354828281</v>
      </c>
    </row>
    <row r="2348" spans="3:10" x14ac:dyDescent="0.3">
      <c r="C2348">
        <v>1871</v>
      </c>
      <c r="D2348" s="40">
        <v>2.4861733228263829</v>
      </c>
      <c r="I2348">
        <v>1871</v>
      </c>
      <c r="J2348" s="134">
        <v>0.36215891602325812</v>
      </c>
    </row>
    <row r="2349" spans="3:10" x14ac:dyDescent="0.3">
      <c r="C2349">
        <v>1872</v>
      </c>
      <c r="D2349" s="40">
        <v>2.0069670901210923</v>
      </c>
      <c r="I2349">
        <v>1872</v>
      </c>
      <c r="J2349" s="134">
        <v>0.24077100511732219</v>
      </c>
    </row>
    <row r="2350" spans="3:10" x14ac:dyDescent="0.3">
      <c r="C2350">
        <v>1873</v>
      </c>
      <c r="D2350" s="40">
        <v>2.194770113778449</v>
      </c>
      <c r="I2350">
        <v>1873</v>
      </c>
      <c r="J2350" s="134">
        <v>0.24285209421551235</v>
      </c>
    </row>
    <row r="2351" spans="3:10" x14ac:dyDescent="0.3">
      <c r="C2351">
        <v>1874</v>
      </c>
      <c r="D2351" s="40">
        <v>3.3529810302743863</v>
      </c>
      <c r="I2351">
        <v>1874</v>
      </c>
      <c r="J2351" s="134">
        <v>0.38127999669766588</v>
      </c>
    </row>
    <row r="2352" spans="3:10" x14ac:dyDescent="0.3">
      <c r="C2352">
        <v>1875</v>
      </c>
      <c r="D2352" s="40">
        <v>3.1047145920062844</v>
      </c>
      <c r="I2352">
        <v>1875</v>
      </c>
      <c r="J2352" s="134">
        <v>0.12793218706504073</v>
      </c>
    </row>
    <row r="2353" spans="3:10" x14ac:dyDescent="0.3">
      <c r="C2353">
        <v>1876</v>
      </c>
      <c r="D2353" s="40">
        <v>2.7830997291063122</v>
      </c>
      <c r="I2353">
        <v>1876</v>
      </c>
      <c r="J2353" s="134">
        <v>0.18736259739910688</v>
      </c>
    </row>
    <row r="2354" spans="3:10" x14ac:dyDescent="0.3">
      <c r="C2354">
        <v>1877</v>
      </c>
      <c r="D2354" s="40">
        <v>2.2651670568351743</v>
      </c>
      <c r="I2354">
        <v>1877</v>
      </c>
      <c r="J2354" s="134">
        <v>0.32278308521581822</v>
      </c>
    </row>
    <row r="2355" spans="3:10" x14ac:dyDescent="0.3">
      <c r="C2355">
        <v>1878</v>
      </c>
      <c r="D2355" s="40">
        <v>2.2256575074013401</v>
      </c>
      <c r="I2355">
        <v>1878</v>
      </c>
      <c r="J2355" s="134">
        <v>0.29298512999556214</v>
      </c>
    </row>
    <row r="2356" spans="3:10" x14ac:dyDescent="0.3">
      <c r="C2356">
        <v>1879</v>
      </c>
      <c r="D2356" s="40">
        <v>2.9709157032500233</v>
      </c>
      <c r="I2356">
        <v>1879</v>
      </c>
      <c r="J2356" s="134">
        <v>0.33731423495468094</v>
      </c>
    </row>
    <row r="2357" spans="3:10" x14ac:dyDescent="0.3">
      <c r="C2357">
        <v>1880</v>
      </c>
      <c r="D2357" s="40">
        <v>3.6457162975068114</v>
      </c>
      <c r="I2357">
        <v>1880</v>
      </c>
      <c r="J2357" s="134">
        <v>0.24690635909195024</v>
      </c>
    </row>
    <row r="2358" spans="3:10" x14ac:dyDescent="0.3">
      <c r="C2358">
        <v>1881</v>
      </c>
      <c r="D2358" s="40">
        <v>3.1890580289666275</v>
      </c>
      <c r="I2358">
        <v>1881</v>
      </c>
      <c r="J2358" s="134">
        <v>0.22110770013102954</v>
      </c>
    </row>
    <row r="2359" spans="3:10" x14ac:dyDescent="0.3">
      <c r="C2359">
        <v>1882</v>
      </c>
      <c r="D2359" s="40">
        <v>3.0521795475087901</v>
      </c>
      <c r="I2359">
        <v>1882</v>
      </c>
      <c r="J2359" s="134">
        <v>0.32232058534162533</v>
      </c>
    </row>
    <row r="2360" spans="3:10" x14ac:dyDescent="0.3">
      <c r="C2360">
        <v>1883</v>
      </c>
      <c r="D2360" s="40">
        <v>1.9704941694882834</v>
      </c>
      <c r="I2360">
        <v>1883</v>
      </c>
      <c r="J2360" s="134">
        <v>0.24349421824752171</v>
      </c>
    </row>
    <row r="2361" spans="3:10" x14ac:dyDescent="0.3">
      <c r="C2361">
        <v>1884</v>
      </c>
      <c r="D2361" s="40">
        <v>2.8320672706901187</v>
      </c>
      <c r="I2361">
        <v>1884</v>
      </c>
      <c r="J2361" s="134">
        <v>0.30827589798517963</v>
      </c>
    </row>
    <row r="2362" spans="3:10" x14ac:dyDescent="0.3">
      <c r="C2362">
        <v>1885</v>
      </c>
      <c r="D2362" s="40">
        <v>2.2097795719238684</v>
      </c>
      <c r="I2362">
        <v>1885</v>
      </c>
      <c r="J2362" s="134">
        <v>0.35160126177036033</v>
      </c>
    </row>
    <row r="2363" spans="3:10" x14ac:dyDescent="0.3">
      <c r="C2363">
        <v>1886</v>
      </c>
      <c r="D2363" s="40">
        <v>2.914444662307436</v>
      </c>
      <c r="I2363">
        <v>1886</v>
      </c>
      <c r="J2363" s="134">
        <v>0.2922279396232752</v>
      </c>
    </row>
    <row r="2364" spans="3:10" x14ac:dyDescent="0.3">
      <c r="C2364">
        <v>1887</v>
      </c>
      <c r="D2364" s="40">
        <v>2.6192302870410202</v>
      </c>
      <c r="I2364">
        <v>1887</v>
      </c>
      <c r="J2364" s="134">
        <v>0.29771974021139025</v>
      </c>
    </row>
    <row r="2365" spans="3:10" x14ac:dyDescent="0.3">
      <c r="C2365">
        <v>1888</v>
      </c>
      <c r="D2365" s="40">
        <v>3.0718877260796922</v>
      </c>
      <c r="I2365">
        <v>1888</v>
      </c>
      <c r="J2365" s="134">
        <v>0.26864852300804443</v>
      </c>
    </row>
    <row r="2366" spans="3:10" x14ac:dyDescent="0.3">
      <c r="C2366">
        <v>1889</v>
      </c>
      <c r="D2366" s="40">
        <v>1.5305531874737568</v>
      </c>
      <c r="I2366">
        <v>1889</v>
      </c>
      <c r="J2366" s="134">
        <v>0.12441213751966429</v>
      </c>
    </row>
    <row r="2367" spans="3:10" x14ac:dyDescent="0.3">
      <c r="C2367">
        <v>1890</v>
      </c>
      <c r="D2367" s="40">
        <v>3.3872829388768055</v>
      </c>
      <c r="I2367">
        <v>1890</v>
      </c>
      <c r="J2367" s="134">
        <v>0.37985552376946807</v>
      </c>
    </row>
    <row r="2368" spans="3:10" x14ac:dyDescent="0.3">
      <c r="C2368">
        <v>1891</v>
      </c>
      <c r="D2368" s="40">
        <v>1.461440337937379</v>
      </c>
      <c r="I2368">
        <v>1891</v>
      </c>
      <c r="J2368" s="134">
        <v>0.34102734106418575</v>
      </c>
    </row>
    <row r="2369" spans="3:10" x14ac:dyDescent="0.3">
      <c r="C2369">
        <v>1892</v>
      </c>
      <c r="D2369" s="40">
        <v>1.9380669009202396</v>
      </c>
      <c r="I2369">
        <v>1892</v>
      </c>
      <c r="J2369" s="134">
        <v>0.28892894619963472</v>
      </c>
    </row>
    <row r="2370" spans="3:10" x14ac:dyDescent="0.3">
      <c r="C2370">
        <v>1893</v>
      </c>
      <c r="D2370" s="40">
        <v>2.6217152508977537</v>
      </c>
      <c r="I2370">
        <v>1893</v>
      </c>
      <c r="J2370" s="134">
        <v>0.12744762035762958</v>
      </c>
    </row>
    <row r="2371" spans="3:10" x14ac:dyDescent="0.3">
      <c r="C2371">
        <v>1894</v>
      </c>
      <c r="D2371" s="40">
        <v>2.2786762361272546</v>
      </c>
      <c r="I2371">
        <v>1894</v>
      </c>
      <c r="J2371" s="134">
        <v>0.30856984545609323</v>
      </c>
    </row>
    <row r="2372" spans="3:10" x14ac:dyDescent="0.3">
      <c r="C2372">
        <v>1895</v>
      </c>
      <c r="D2372" s="40">
        <v>2.3087064079871253</v>
      </c>
      <c r="I2372">
        <v>1895</v>
      </c>
      <c r="J2372" s="134">
        <v>0.29689143252416161</v>
      </c>
    </row>
    <row r="2373" spans="3:10" x14ac:dyDescent="0.3">
      <c r="C2373">
        <v>1896</v>
      </c>
      <c r="D2373" s="40">
        <v>2.4451936476088436</v>
      </c>
      <c r="I2373">
        <v>1896</v>
      </c>
      <c r="J2373" s="134">
        <v>0.11043345035155427</v>
      </c>
    </row>
    <row r="2374" spans="3:10" x14ac:dyDescent="0.3">
      <c r="C2374">
        <v>1897</v>
      </c>
      <c r="D2374" s="40">
        <v>2.1458579457991469</v>
      </c>
      <c r="I2374">
        <v>1897</v>
      </c>
      <c r="J2374" s="134">
        <v>0.35770480390407067</v>
      </c>
    </row>
    <row r="2375" spans="3:10" x14ac:dyDescent="0.3">
      <c r="C2375">
        <v>1898</v>
      </c>
      <c r="D2375" s="40">
        <v>1.9877619497539776</v>
      </c>
      <c r="I2375">
        <v>1898</v>
      </c>
      <c r="J2375" s="134">
        <v>0.28020330174677333</v>
      </c>
    </row>
    <row r="2376" spans="3:10" x14ac:dyDescent="0.3">
      <c r="C2376">
        <v>1899</v>
      </c>
      <c r="D2376" s="40">
        <v>1.9729847704334222</v>
      </c>
      <c r="I2376">
        <v>1899</v>
      </c>
      <c r="J2376" s="134">
        <v>0.27502938250406461</v>
      </c>
    </row>
    <row r="2377" spans="3:10" x14ac:dyDescent="0.3">
      <c r="C2377">
        <v>1900</v>
      </c>
      <c r="D2377" s="40">
        <v>1.7138939803916955</v>
      </c>
      <c r="I2377">
        <v>1900</v>
      </c>
      <c r="J2377" s="134">
        <v>0.25620562611810782</v>
      </c>
    </row>
    <row r="2378" spans="3:10" x14ac:dyDescent="0.3">
      <c r="C2378">
        <v>1901</v>
      </c>
      <c r="D2378" s="40">
        <v>2.8895541512866254</v>
      </c>
      <c r="I2378">
        <v>1901</v>
      </c>
      <c r="J2378" s="134">
        <v>0.20930188264754657</v>
      </c>
    </row>
    <row r="2379" spans="3:10" x14ac:dyDescent="0.3">
      <c r="C2379">
        <v>1902</v>
      </c>
      <c r="D2379" s="40">
        <v>2.3967415052078662</v>
      </c>
      <c r="I2379">
        <v>1902</v>
      </c>
      <c r="J2379" s="134">
        <v>0.1220045120147788</v>
      </c>
    </row>
    <row r="2380" spans="3:10" x14ac:dyDescent="0.3">
      <c r="C2380">
        <v>1903</v>
      </c>
      <c r="D2380" s="40">
        <v>2.2162245449651388</v>
      </c>
      <c r="I2380">
        <v>1903</v>
      </c>
      <c r="J2380" s="134">
        <v>0.2580745829510922</v>
      </c>
    </row>
    <row r="2381" spans="3:10" x14ac:dyDescent="0.3">
      <c r="C2381">
        <v>1904</v>
      </c>
      <c r="D2381" s="40">
        <v>2.4435899325254731</v>
      </c>
      <c r="I2381">
        <v>1904</v>
      </c>
      <c r="J2381" s="134">
        <v>0.24890818541828863</v>
      </c>
    </row>
    <row r="2382" spans="3:10" x14ac:dyDescent="0.3">
      <c r="C2382">
        <v>1905</v>
      </c>
      <c r="D2382" s="40">
        <v>2.6041534701703042</v>
      </c>
      <c r="I2382">
        <v>1905</v>
      </c>
      <c r="J2382" s="134">
        <v>0.20244821682976366</v>
      </c>
    </row>
    <row r="2383" spans="3:10" x14ac:dyDescent="0.3">
      <c r="C2383">
        <v>1906</v>
      </c>
      <c r="D2383" s="40">
        <v>2.6848682668391106</v>
      </c>
      <c r="I2383">
        <v>1906</v>
      </c>
      <c r="J2383" s="134">
        <v>0.21434271763155999</v>
      </c>
    </row>
    <row r="2384" spans="3:10" x14ac:dyDescent="0.3">
      <c r="C2384">
        <v>1907</v>
      </c>
      <c r="D2384" s="40">
        <v>2.2224929842647922</v>
      </c>
      <c r="I2384">
        <v>1907</v>
      </c>
      <c r="J2384" s="134">
        <v>0.13081042488990291</v>
      </c>
    </row>
    <row r="2385" spans="3:10" x14ac:dyDescent="0.3">
      <c r="C2385">
        <v>1908</v>
      </c>
      <c r="D2385" s="40">
        <v>3.386467049475717</v>
      </c>
      <c r="I2385">
        <v>1908</v>
      </c>
      <c r="J2385" s="134">
        <v>0.19103756675167394</v>
      </c>
    </row>
    <row r="2386" spans="3:10" x14ac:dyDescent="0.3">
      <c r="C2386">
        <v>1909</v>
      </c>
      <c r="D2386" s="40">
        <v>2.5594850059799601</v>
      </c>
      <c r="I2386">
        <v>1909</v>
      </c>
      <c r="J2386" s="134">
        <v>0.29565367120973041</v>
      </c>
    </row>
    <row r="2387" spans="3:10" x14ac:dyDescent="0.3">
      <c r="C2387">
        <v>1910</v>
      </c>
      <c r="D2387" s="40">
        <v>2.1646707854272011</v>
      </c>
      <c r="I2387">
        <v>1910</v>
      </c>
      <c r="J2387" s="134">
        <v>0.17162891585588391</v>
      </c>
    </row>
    <row r="2388" spans="3:10" x14ac:dyDescent="0.3">
      <c r="C2388">
        <v>1911</v>
      </c>
      <c r="D2388" s="40">
        <v>2.0955129691004197</v>
      </c>
      <c r="I2388">
        <v>1911</v>
      </c>
      <c r="J2388" s="134">
        <v>0.21083904199320624</v>
      </c>
    </row>
    <row r="2389" spans="3:10" x14ac:dyDescent="0.3">
      <c r="C2389">
        <v>1912</v>
      </c>
      <c r="D2389" s="40">
        <v>2.5233654978886104</v>
      </c>
      <c r="I2389">
        <v>1912</v>
      </c>
      <c r="J2389" s="134">
        <v>0.30481456087491443</v>
      </c>
    </row>
    <row r="2390" spans="3:10" x14ac:dyDescent="0.3">
      <c r="C2390">
        <v>1913</v>
      </c>
      <c r="D2390" s="40">
        <v>2.0609385999742811</v>
      </c>
      <c r="I2390">
        <v>1913</v>
      </c>
      <c r="J2390" s="134">
        <v>0.16477869986650351</v>
      </c>
    </row>
    <row r="2391" spans="3:10" x14ac:dyDescent="0.3">
      <c r="C2391">
        <v>1914</v>
      </c>
      <c r="D2391" s="40">
        <v>2.039622142396893</v>
      </c>
      <c r="I2391">
        <v>1914</v>
      </c>
      <c r="J2391" s="134">
        <v>0.31776160171651013</v>
      </c>
    </row>
    <row r="2392" spans="3:10" x14ac:dyDescent="0.3">
      <c r="C2392">
        <v>1915</v>
      </c>
      <c r="D2392" s="40">
        <v>2.4976841585280218</v>
      </c>
      <c r="I2392">
        <v>1915</v>
      </c>
      <c r="J2392" s="134">
        <v>0.34597529512062986</v>
      </c>
    </row>
    <row r="2393" spans="3:10" x14ac:dyDescent="0.3">
      <c r="C2393">
        <v>1916</v>
      </c>
      <c r="D2393" s="40">
        <v>2.5902180520670375</v>
      </c>
      <c r="I2393">
        <v>1916</v>
      </c>
      <c r="J2393" s="134">
        <v>0.39239710843000974</v>
      </c>
    </row>
    <row r="2394" spans="3:10" x14ac:dyDescent="0.3">
      <c r="C2394">
        <v>1917</v>
      </c>
      <c r="D2394" s="40">
        <v>3.0740551424584814</v>
      </c>
      <c r="I2394">
        <v>1917</v>
      </c>
      <c r="J2394" s="134">
        <v>0.22880738066638173</v>
      </c>
    </row>
    <row r="2395" spans="3:10" x14ac:dyDescent="0.3">
      <c r="C2395">
        <v>1918</v>
      </c>
      <c r="D2395" s="40">
        <v>2.3019586575789828</v>
      </c>
      <c r="I2395">
        <v>1918</v>
      </c>
      <c r="J2395" s="134">
        <v>0.26689835230512826</v>
      </c>
    </row>
    <row r="2396" spans="3:10" x14ac:dyDescent="0.3">
      <c r="C2396">
        <v>1919</v>
      </c>
      <c r="D2396" s="40">
        <v>2.3986207113992868</v>
      </c>
      <c r="I2396">
        <v>1919</v>
      </c>
      <c r="J2396" s="134">
        <v>0.10936587979926338</v>
      </c>
    </row>
    <row r="2397" spans="3:10" x14ac:dyDescent="0.3">
      <c r="C2397">
        <v>1920</v>
      </c>
      <c r="D2397" s="40">
        <v>2.5410562103289811</v>
      </c>
      <c r="I2397">
        <v>1920</v>
      </c>
      <c r="J2397" s="134">
        <v>0.26460154003434289</v>
      </c>
    </row>
    <row r="2398" spans="3:10" x14ac:dyDescent="0.3">
      <c r="C2398">
        <v>1921</v>
      </c>
      <c r="D2398" s="40">
        <v>2.864604333040869</v>
      </c>
      <c r="I2398">
        <v>1921</v>
      </c>
      <c r="J2398" s="134">
        <v>0.15802743636657302</v>
      </c>
    </row>
    <row r="2399" spans="3:10" x14ac:dyDescent="0.3">
      <c r="C2399">
        <v>1922</v>
      </c>
      <c r="D2399" s="40">
        <v>2.0098045097297517</v>
      </c>
      <c r="I2399">
        <v>1922</v>
      </c>
      <c r="J2399" s="134">
        <v>0.28253489554686229</v>
      </c>
    </row>
    <row r="2400" spans="3:10" x14ac:dyDescent="0.3">
      <c r="C2400">
        <v>1923</v>
      </c>
      <c r="D2400" s="40">
        <v>1.478729549562448</v>
      </c>
      <c r="I2400">
        <v>1923</v>
      </c>
      <c r="J2400" s="134">
        <v>0.25273460085440114</v>
      </c>
    </row>
    <row r="2401" spans="3:10" x14ac:dyDescent="0.3">
      <c r="C2401">
        <v>1924</v>
      </c>
      <c r="D2401" s="40">
        <v>2.5605593122492585</v>
      </c>
      <c r="I2401">
        <v>1924</v>
      </c>
      <c r="J2401" s="134">
        <v>0.26621183863291975</v>
      </c>
    </row>
    <row r="2402" spans="3:10" x14ac:dyDescent="0.3">
      <c r="C2402">
        <v>1925</v>
      </c>
      <c r="D2402" s="40">
        <v>2.0287136134802455</v>
      </c>
      <c r="I2402">
        <v>1925</v>
      </c>
      <c r="J2402" s="134">
        <v>0.352922494466958</v>
      </c>
    </row>
    <row r="2403" spans="3:10" x14ac:dyDescent="0.3">
      <c r="C2403">
        <v>1926</v>
      </c>
      <c r="D2403" s="40">
        <v>1.7637005032553628</v>
      </c>
      <c r="I2403">
        <v>1926</v>
      </c>
      <c r="J2403" s="134">
        <v>0.25749804304359913</v>
      </c>
    </row>
    <row r="2404" spans="3:10" x14ac:dyDescent="0.3">
      <c r="C2404">
        <v>1927</v>
      </c>
      <c r="D2404" s="40">
        <v>2.7166238353271721</v>
      </c>
      <c r="I2404">
        <v>1927</v>
      </c>
      <c r="J2404" s="134">
        <v>0.33473619385179787</v>
      </c>
    </row>
    <row r="2405" spans="3:10" x14ac:dyDescent="0.3">
      <c r="C2405">
        <v>1928</v>
      </c>
      <c r="D2405" s="40">
        <v>2.3876488184449185</v>
      </c>
      <c r="I2405">
        <v>1928</v>
      </c>
      <c r="J2405" s="134">
        <v>0.23014108286517065</v>
      </c>
    </row>
    <row r="2406" spans="3:10" x14ac:dyDescent="0.3">
      <c r="C2406">
        <v>1929</v>
      </c>
      <c r="D2406" s="40">
        <v>1.5872758266214153</v>
      </c>
      <c r="I2406">
        <v>1929</v>
      </c>
      <c r="J2406" s="134">
        <v>0.13964651670195072</v>
      </c>
    </row>
    <row r="2407" spans="3:10" x14ac:dyDescent="0.3">
      <c r="C2407">
        <v>1930</v>
      </c>
      <c r="D2407" s="40">
        <v>2.8306596532695143</v>
      </c>
      <c r="I2407">
        <v>1930</v>
      </c>
      <c r="J2407" s="134">
        <v>0.31027159801944348</v>
      </c>
    </row>
    <row r="2408" spans="3:10" x14ac:dyDescent="0.3">
      <c r="C2408">
        <v>1931</v>
      </c>
      <c r="D2408" s="40">
        <v>2.9971226037956087</v>
      </c>
      <c r="I2408">
        <v>1931</v>
      </c>
      <c r="J2408" s="134">
        <v>0.13673813076500063</v>
      </c>
    </row>
    <row r="2409" spans="3:10" x14ac:dyDescent="0.3">
      <c r="C2409">
        <v>1932</v>
      </c>
      <c r="D2409" s="40">
        <v>2.2808506450695014</v>
      </c>
      <c r="I2409">
        <v>1932</v>
      </c>
      <c r="J2409" s="134">
        <v>0.16310731992295446</v>
      </c>
    </row>
    <row r="2410" spans="3:10" x14ac:dyDescent="0.3">
      <c r="C2410">
        <v>1933</v>
      </c>
      <c r="D2410" s="40">
        <v>2.8720072353059032</v>
      </c>
      <c r="I2410">
        <v>1933</v>
      </c>
      <c r="J2410" s="134">
        <v>0.18578811286178332</v>
      </c>
    </row>
    <row r="2411" spans="3:10" x14ac:dyDescent="0.3">
      <c r="C2411">
        <v>1934</v>
      </c>
      <c r="D2411" s="40">
        <v>1.8328059073873351</v>
      </c>
      <c r="I2411">
        <v>1934</v>
      </c>
      <c r="J2411" s="134">
        <v>0.23512487541639393</v>
      </c>
    </row>
    <row r="2412" spans="3:10" x14ac:dyDescent="0.3">
      <c r="C2412">
        <v>1935</v>
      </c>
      <c r="D2412" s="40">
        <v>2.5720332645116466</v>
      </c>
      <c r="I2412">
        <v>1935</v>
      </c>
      <c r="J2412" s="134">
        <v>0.20907317837052597</v>
      </c>
    </row>
    <row r="2413" spans="3:10" x14ac:dyDescent="0.3">
      <c r="C2413">
        <v>1936</v>
      </c>
      <c r="D2413" s="40">
        <v>2.8659523566159542</v>
      </c>
      <c r="I2413">
        <v>1936</v>
      </c>
      <c r="J2413" s="134">
        <v>0.28186204287738592</v>
      </c>
    </row>
    <row r="2414" spans="3:10" x14ac:dyDescent="0.3">
      <c r="C2414">
        <v>1937</v>
      </c>
      <c r="D2414" s="40">
        <v>2.7045529241277997</v>
      </c>
      <c r="I2414">
        <v>1937</v>
      </c>
      <c r="J2414" s="134">
        <v>0.20212514569120299</v>
      </c>
    </row>
    <row r="2415" spans="3:10" x14ac:dyDescent="0.3">
      <c r="C2415">
        <v>1938</v>
      </c>
      <c r="D2415" s="40">
        <v>3.4444202491652205</v>
      </c>
      <c r="I2415">
        <v>1938</v>
      </c>
      <c r="J2415" s="134">
        <v>0.12397063584911949</v>
      </c>
    </row>
    <row r="2416" spans="3:10" x14ac:dyDescent="0.3">
      <c r="C2416">
        <v>1939</v>
      </c>
      <c r="D2416" s="40">
        <v>3.1818763104774828</v>
      </c>
      <c r="I2416">
        <v>1939</v>
      </c>
      <c r="J2416" s="134">
        <v>0.25388394073837017</v>
      </c>
    </row>
    <row r="2417" spans="3:10" x14ac:dyDescent="0.3">
      <c r="C2417">
        <v>1940</v>
      </c>
      <c r="D2417" s="40">
        <v>3.6523981167706707</v>
      </c>
      <c r="I2417">
        <v>1940</v>
      </c>
      <c r="J2417" s="134">
        <v>0.33261962165652004</v>
      </c>
    </row>
    <row r="2418" spans="3:10" x14ac:dyDescent="0.3">
      <c r="C2418">
        <v>1941</v>
      </c>
      <c r="D2418" s="40">
        <v>2.4594974535372058</v>
      </c>
      <c r="I2418">
        <v>1941</v>
      </c>
      <c r="J2418" s="134">
        <v>0.29055792698974203</v>
      </c>
    </row>
    <row r="2419" spans="3:10" x14ac:dyDescent="0.3">
      <c r="C2419">
        <v>1942</v>
      </c>
      <c r="D2419" s="40">
        <v>2.1978247549235861</v>
      </c>
      <c r="I2419">
        <v>1942</v>
      </c>
      <c r="J2419" s="134">
        <v>0.23280498379931092</v>
      </c>
    </row>
    <row r="2420" spans="3:10" x14ac:dyDescent="0.3">
      <c r="C2420">
        <v>1943</v>
      </c>
      <c r="D2420" s="40">
        <v>2.2231285721956211</v>
      </c>
      <c r="I2420">
        <v>1943</v>
      </c>
      <c r="J2420" s="134">
        <v>0.24322723036331162</v>
      </c>
    </row>
    <row r="2421" spans="3:10" x14ac:dyDescent="0.3">
      <c r="C2421">
        <v>1944</v>
      </c>
      <c r="D2421" s="40">
        <v>1.5980186447145628</v>
      </c>
      <c r="I2421">
        <v>1944</v>
      </c>
      <c r="J2421" s="134">
        <v>0.36829424498944285</v>
      </c>
    </row>
    <row r="2422" spans="3:10" x14ac:dyDescent="0.3">
      <c r="C2422">
        <v>1945</v>
      </c>
      <c r="D2422" s="40">
        <v>2.9816155160749966</v>
      </c>
      <c r="I2422">
        <v>1945</v>
      </c>
      <c r="J2422" s="134">
        <v>0.22851077289002486</v>
      </c>
    </row>
    <row r="2423" spans="3:10" x14ac:dyDescent="0.3">
      <c r="C2423">
        <v>1946</v>
      </c>
      <c r="D2423" s="40">
        <v>2.696980630079175</v>
      </c>
      <c r="I2423">
        <v>1946</v>
      </c>
      <c r="J2423" s="134">
        <v>0.29458693527123958</v>
      </c>
    </row>
    <row r="2424" spans="3:10" x14ac:dyDescent="0.3">
      <c r="C2424">
        <v>1947</v>
      </c>
      <c r="D2424" s="40">
        <v>2.6979672204407956</v>
      </c>
      <c r="I2424">
        <v>1947</v>
      </c>
      <c r="J2424" s="134">
        <v>0.20191953619558212</v>
      </c>
    </row>
    <row r="2425" spans="3:10" x14ac:dyDescent="0.3">
      <c r="C2425">
        <v>1948</v>
      </c>
      <c r="D2425" s="40">
        <v>2.8246215060260704</v>
      </c>
      <c r="I2425">
        <v>1948</v>
      </c>
      <c r="J2425" s="134">
        <v>0.30728657220512123</v>
      </c>
    </row>
    <row r="2426" spans="3:10" x14ac:dyDescent="0.3">
      <c r="C2426">
        <v>1949</v>
      </c>
      <c r="D2426" s="40">
        <v>2.0523056858749169</v>
      </c>
      <c r="I2426">
        <v>1949</v>
      </c>
      <c r="J2426" s="134">
        <v>0.27498514927185069</v>
      </c>
    </row>
    <row r="2427" spans="3:10" x14ac:dyDescent="0.3">
      <c r="C2427">
        <v>1950</v>
      </c>
      <c r="D2427" s="40">
        <v>2.5386766657790463</v>
      </c>
      <c r="I2427">
        <v>1950</v>
      </c>
      <c r="J2427" s="134">
        <v>0.20532312237885697</v>
      </c>
    </row>
    <row r="2428" spans="3:10" x14ac:dyDescent="0.3">
      <c r="C2428">
        <v>1951</v>
      </c>
      <c r="D2428" s="40">
        <v>2.9141216723229877</v>
      </c>
      <c r="I2428">
        <v>1951</v>
      </c>
      <c r="J2428" s="134">
        <v>0.17469363026197349</v>
      </c>
    </row>
    <row r="2429" spans="3:10" x14ac:dyDescent="0.3">
      <c r="C2429">
        <v>1952</v>
      </c>
      <c r="D2429" s="40">
        <v>1.4522799264027892</v>
      </c>
      <c r="I2429">
        <v>1952</v>
      </c>
      <c r="J2429" s="134">
        <v>0.31848320814619013</v>
      </c>
    </row>
    <row r="2430" spans="3:10" x14ac:dyDescent="0.3">
      <c r="C2430">
        <v>1953</v>
      </c>
      <c r="D2430" s="40">
        <v>2.0481597493993644</v>
      </c>
      <c r="I2430">
        <v>1953</v>
      </c>
      <c r="J2430" s="134">
        <v>0.34732077675744066</v>
      </c>
    </row>
    <row r="2431" spans="3:10" x14ac:dyDescent="0.3">
      <c r="C2431">
        <v>1954</v>
      </c>
      <c r="D2431" s="40">
        <v>3.0788731017973063</v>
      </c>
      <c r="I2431">
        <v>1954</v>
      </c>
      <c r="J2431" s="134">
        <v>0.25621349739638277</v>
      </c>
    </row>
    <row r="2432" spans="3:10" x14ac:dyDescent="0.3">
      <c r="C2432">
        <v>1955</v>
      </c>
      <c r="D2432" s="40">
        <v>2.9401727646350801</v>
      </c>
      <c r="I2432">
        <v>1955</v>
      </c>
      <c r="J2432" s="134">
        <v>0.19137190667371717</v>
      </c>
    </row>
    <row r="2433" spans="3:10" x14ac:dyDescent="0.3">
      <c r="C2433">
        <v>1956</v>
      </c>
      <c r="D2433" s="40">
        <v>3.3224848643089047</v>
      </c>
      <c r="I2433">
        <v>1956</v>
      </c>
      <c r="J2433" s="134">
        <v>0.27072189027586191</v>
      </c>
    </row>
    <row r="2434" spans="3:10" x14ac:dyDescent="0.3">
      <c r="C2434">
        <v>1957</v>
      </c>
      <c r="D2434" s="40">
        <v>2.9522871323700057</v>
      </c>
      <c r="I2434">
        <v>1957</v>
      </c>
      <c r="J2434" s="134">
        <v>0.33492802876052652</v>
      </c>
    </row>
    <row r="2435" spans="3:10" x14ac:dyDescent="0.3">
      <c r="C2435">
        <v>1958</v>
      </c>
      <c r="D2435" s="40">
        <v>2.5204614051269711</v>
      </c>
      <c r="I2435">
        <v>1958</v>
      </c>
      <c r="J2435" s="134">
        <v>0.22230686701252256</v>
      </c>
    </row>
    <row r="2436" spans="3:10" x14ac:dyDescent="0.3">
      <c r="C2436">
        <v>1959</v>
      </c>
      <c r="D2436" s="40">
        <v>2.7521304415342476</v>
      </c>
      <c r="I2436">
        <v>1959</v>
      </c>
      <c r="J2436" s="134">
        <v>0.1014230809552561</v>
      </c>
    </row>
    <row r="2437" spans="3:10" x14ac:dyDescent="0.3">
      <c r="C2437">
        <v>1960</v>
      </c>
      <c r="D2437" s="40">
        <v>1.5356543362774642</v>
      </c>
      <c r="I2437">
        <v>1960</v>
      </c>
      <c r="J2437" s="134">
        <v>0.12658285702553052</v>
      </c>
    </row>
    <row r="2438" spans="3:10" x14ac:dyDescent="0.3">
      <c r="C2438">
        <v>1961</v>
      </c>
      <c r="D2438" s="40">
        <v>2.2547362818154202</v>
      </c>
      <c r="I2438">
        <v>1961</v>
      </c>
      <c r="J2438" s="134">
        <v>0.38931051475150635</v>
      </c>
    </row>
    <row r="2439" spans="3:10" x14ac:dyDescent="0.3">
      <c r="C2439">
        <v>1962</v>
      </c>
      <c r="D2439" s="40">
        <v>2.9920473018089928</v>
      </c>
      <c r="I2439">
        <v>1962</v>
      </c>
      <c r="J2439" s="134">
        <v>0.22556547809078187</v>
      </c>
    </row>
    <row r="2440" spans="3:10" x14ac:dyDescent="0.3">
      <c r="C2440">
        <v>1963</v>
      </c>
      <c r="D2440" s="40">
        <v>1.8624072425170735</v>
      </c>
      <c r="I2440">
        <v>1963</v>
      </c>
      <c r="J2440" s="134">
        <v>0.22616741349456548</v>
      </c>
    </row>
    <row r="2441" spans="3:10" x14ac:dyDescent="0.3">
      <c r="C2441">
        <v>1964</v>
      </c>
      <c r="D2441" s="40">
        <v>2.0032915890562828</v>
      </c>
      <c r="I2441">
        <v>1964</v>
      </c>
      <c r="J2441" s="134">
        <v>0.28471892126217457</v>
      </c>
    </row>
    <row r="2442" spans="3:10" x14ac:dyDescent="0.3">
      <c r="C2442">
        <v>1965</v>
      </c>
      <c r="D2442" s="40">
        <v>3.3260466899011343</v>
      </c>
      <c r="I2442">
        <v>1965</v>
      </c>
      <c r="J2442" s="134">
        <v>0.20585573887439312</v>
      </c>
    </row>
    <row r="2443" spans="3:10" x14ac:dyDescent="0.3">
      <c r="C2443">
        <v>1966</v>
      </c>
      <c r="D2443" s="40">
        <v>2.7148314959757456</v>
      </c>
      <c r="I2443">
        <v>1966</v>
      </c>
      <c r="J2443" s="134">
        <v>0.25623948509970185</v>
      </c>
    </row>
    <row r="2444" spans="3:10" x14ac:dyDescent="0.3">
      <c r="C2444">
        <v>1967</v>
      </c>
      <c r="D2444" s="40">
        <v>2.4034549836705121</v>
      </c>
      <c r="I2444">
        <v>1967</v>
      </c>
      <c r="J2444" s="134">
        <v>0.32468841152517358</v>
      </c>
    </row>
    <row r="2445" spans="3:10" x14ac:dyDescent="0.3">
      <c r="C2445">
        <v>1968</v>
      </c>
      <c r="D2445" s="40">
        <v>1.6400342058270034</v>
      </c>
      <c r="I2445">
        <v>1968</v>
      </c>
      <c r="J2445" s="134">
        <v>0.33025243580098418</v>
      </c>
    </row>
    <row r="2446" spans="3:10" x14ac:dyDescent="0.3">
      <c r="C2446">
        <v>1969</v>
      </c>
      <c r="D2446" s="40">
        <v>1.9513755577868193</v>
      </c>
      <c r="I2446">
        <v>1969</v>
      </c>
      <c r="J2446" s="134">
        <v>0.34411500663178285</v>
      </c>
    </row>
    <row r="2447" spans="3:10" x14ac:dyDescent="0.3">
      <c r="C2447">
        <v>1970</v>
      </c>
      <c r="D2447" s="40">
        <v>3.0225980440242828</v>
      </c>
      <c r="I2447">
        <v>1970</v>
      </c>
      <c r="J2447" s="134">
        <v>0.27122242298043675</v>
      </c>
    </row>
    <row r="2448" spans="3:10" x14ac:dyDescent="0.3">
      <c r="C2448">
        <v>1971</v>
      </c>
      <c r="D2448" s="40">
        <v>2.7318266423648425</v>
      </c>
      <c r="I2448">
        <v>1971</v>
      </c>
      <c r="J2448" s="134">
        <v>0.38150745246419304</v>
      </c>
    </row>
    <row r="2449" spans="3:10" x14ac:dyDescent="0.3">
      <c r="C2449">
        <v>1972</v>
      </c>
      <c r="D2449" s="40">
        <v>2.0562749212953975</v>
      </c>
      <c r="I2449">
        <v>1972</v>
      </c>
      <c r="J2449" s="134">
        <v>0.19884023918308391</v>
      </c>
    </row>
    <row r="2450" spans="3:10" x14ac:dyDescent="0.3">
      <c r="C2450">
        <v>1973</v>
      </c>
      <c r="D2450" s="40">
        <v>2.1605502766256648</v>
      </c>
      <c r="I2450">
        <v>1973</v>
      </c>
      <c r="J2450" s="134">
        <v>0.31444454227482255</v>
      </c>
    </row>
    <row r="2451" spans="3:10" x14ac:dyDescent="0.3">
      <c r="C2451">
        <v>1974</v>
      </c>
      <c r="D2451" s="40">
        <v>1.8957917743858896</v>
      </c>
      <c r="I2451">
        <v>1974</v>
      </c>
      <c r="J2451" s="134">
        <v>0.25371911694272642</v>
      </c>
    </row>
    <row r="2452" spans="3:10" x14ac:dyDescent="0.3">
      <c r="C2452">
        <v>1975</v>
      </c>
      <c r="D2452" s="40">
        <v>2.0318948695991876</v>
      </c>
      <c r="I2452">
        <v>1975</v>
      </c>
      <c r="J2452" s="134">
        <v>0.22452052495214825</v>
      </c>
    </row>
    <row r="2453" spans="3:10" x14ac:dyDescent="0.3">
      <c r="C2453">
        <v>1976</v>
      </c>
      <c r="D2453" s="40">
        <v>2.2717482968597049</v>
      </c>
      <c r="I2453">
        <v>1976</v>
      </c>
      <c r="J2453" s="134">
        <v>0.12379474913650412</v>
      </c>
    </row>
    <row r="2454" spans="3:10" x14ac:dyDescent="0.3">
      <c r="C2454">
        <v>1977</v>
      </c>
      <c r="D2454" s="40">
        <v>2.1924328376743247</v>
      </c>
      <c r="I2454">
        <v>1977</v>
      </c>
      <c r="J2454" s="134">
        <v>0.25236092419431122</v>
      </c>
    </row>
    <row r="2455" spans="3:10" x14ac:dyDescent="0.3">
      <c r="C2455">
        <v>1978</v>
      </c>
      <c r="D2455" s="40">
        <v>1.6213211420124867</v>
      </c>
      <c r="I2455">
        <v>1978</v>
      </c>
      <c r="J2455" s="134">
        <v>0.34391995326847824</v>
      </c>
    </row>
    <row r="2456" spans="3:10" x14ac:dyDescent="0.3">
      <c r="C2456">
        <v>1979</v>
      </c>
      <c r="D2456" s="40">
        <v>1.9240492984405009</v>
      </c>
      <c r="I2456">
        <v>1979</v>
      </c>
      <c r="J2456" s="134">
        <v>0.3191630556293048</v>
      </c>
    </row>
    <row r="2457" spans="3:10" x14ac:dyDescent="0.3">
      <c r="C2457">
        <v>1980</v>
      </c>
      <c r="D2457" s="40">
        <v>2.6084963499537057</v>
      </c>
      <c r="I2457">
        <v>1980</v>
      </c>
      <c r="J2457" s="134">
        <v>0.35095127204571397</v>
      </c>
    </row>
    <row r="2458" spans="3:10" x14ac:dyDescent="0.3">
      <c r="C2458">
        <v>1981</v>
      </c>
      <c r="D2458" s="40">
        <v>3.1064130964087093</v>
      </c>
      <c r="I2458">
        <v>1981</v>
      </c>
      <c r="J2458" s="134">
        <v>0.32516997483970123</v>
      </c>
    </row>
    <row r="2459" spans="3:10" x14ac:dyDescent="0.3">
      <c r="C2459">
        <v>1982</v>
      </c>
      <c r="D2459" s="40">
        <v>2.5663318327837894</v>
      </c>
      <c r="I2459">
        <v>1982</v>
      </c>
      <c r="J2459" s="134">
        <v>0.16014277691491063</v>
      </c>
    </row>
    <row r="2460" spans="3:10" x14ac:dyDescent="0.3">
      <c r="C2460">
        <v>1983</v>
      </c>
      <c r="D2460" s="40">
        <v>2.4994324430535486</v>
      </c>
      <c r="I2460">
        <v>1983</v>
      </c>
      <c r="J2460" s="134">
        <v>0.22603852976481131</v>
      </c>
    </row>
    <row r="2461" spans="3:10" x14ac:dyDescent="0.3">
      <c r="C2461">
        <v>1984</v>
      </c>
      <c r="D2461" s="40">
        <v>2.4771770302424572</v>
      </c>
      <c r="I2461">
        <v>1984</v>
      </c>
      <c r="J2461" s="134">
        <v>0.20293816885559268</v>
      </c>
    </row>
    <row r="2462" spans="3:10" x14ac:dyDescent="0.3">
      <c r="C2462">
        <v>1985</v>
      </c>
      <c r="D2462" s="40">
        <v>2.0056018908100208</v>
      </c>
      <c r="I2462">
        <v>1985</v>
      </c>
      <c r="J2462" s="134">
        <v>0.14048733809866554</v>
      </c>
    </row>
    <row r="2463" spans="3:10" x14ac:dyDescent="0.3">
      <c r="C2463">
        <v>1986</v>
      </c>
      <c r="D2463" s="40">
        <v>3.0845827193611592</v>
      </c>
      <c r="I2463">
        <v>1986</v>
      </c>
      <c r="J2463" s="134">
        <v>0.36944474475488054</v>
      </c>
    </row>
    <row r="2464" spans="3:10" x14ac:dyDescent="0.3">
      <c r="C2464">
        <v>1987</v>
      </c>
      <c r="D2464" s="40">
        <v>2.9303047757874809</v>
      </c>
      <c r="I2464">
        <v>1987</v>
      </c>
      <c r="J2464" s="134">
        <v>0.34495593739850827</v>
      </c>
    </row>
    <row r="2465" spans="3:10" x14ac:dyDescent="0.3">
      <c r="C2465">
        <v>1988</v>
      </c>
      <c r="D2465" s="40">
        <v>2.0869530059544172</v>
      </c>
      <c r="I2465">
        <v>1988</v>
      </c>
      <c r="J2465" s="134">
        <v>0.12115529046671725</v>
      </c>
    </row>
    <row r="2466" spans="3:10" x14ac:dyDescent="0.3">
      <c r="C2466">
        <v>1989</v>
      </c>
      <c r="D2466" s="40">
        <v>2.0719131096021339</v>
      </c>
      <c r="I2466">
        <v>1989</v>
      </c>
      <c r="J2466" s="134">
        <v>0.1701668573272721</v>
      </c>
    </row>
    <row r="2467" spans="3:10" x14ac:dyDescent="0.3">
      <c r="C2467">
        <v>1990</v>
      </c>
      <c r="D2467" s="40">
        <v>2.3175460060054744</v>
      </c>
      <c r="I2467">
        <v>1990</v>
      </c>
      <c r="J2467" s="134">
        <v>0.25314194349279884</v>
      </c>
    </row>
    <row r="2468" spans="3:10" x14ac:dyDescent="0.3">
      <c r="C2468">
        <v>1991</v>
      </c>
      <c r="D2468" s="40">
        <v>2.5188912056849406</v>
      </c>
      <c r="I2468">
        <v>1991</v>
      </c>
      <c r="J2468" s="134">
        <v>0.33539398663242492</v>
      </c>
    </row>
    <row r="2469" spans="3:10" x14ac:dyDescent="0.3">
      <c r="C2469">
        <v>1992</v>
      </c>
      <c r="D2469" s="40">
        <v>2.5587118630908843</v>
      </c>
      <c r="I2469">
        <v>1992</v>
      </c>
      <c r="J2469" s="134">
        <v>0.23321366578611458</v>
      </c>
    </row>
    <row r="2470" spans="3:10" x14ac:dyDescent="0.3">
      <c r="C2470">
        <v>1993</v>
      </c>
      <c r="D2470" s="40">
        <v>3.4173577292694888</v>
      </c>
      <c r="I2470">
        <v>1993</v>
      </c>
      <c r="J2470" s="134">
        <v>0.20784919690056092</v>
      </c>
    </row>
    <row r="2471" spans="3:10" x14ac:dyDescent="0.3">
      <c r="C2471">
        <v>1994</v>
      </c>
      <c r="D2471" s="40">
        <v>3.4555800427605106</v>
      </c>
      <c r="I2471">
        <v>1994</v>
      </c>
      <c r="J2471" s="134">
        <v>0.16054467089702884</v>
      </c>
    </row>
    <row r="2472" spans="3:10" x14ac:dyDescent="0.3">
      <c r="C2472">
        <v>1995</v>
      </c>
      <c r="D2472" s="40">
        <v>3.0688659408740069</v>
      </c>
      <c r="I2472">
        <v>1995</v>
      </c>
      <c r="J2472" s="134">
        <v>0.20977689912084441</v>
      </c>
    </row>
    <row r="2473" spans="3:10" x14ac:dyDescent="0.3">
      <c r="C2473">
        <v>1996</v>
      </c>
      <c r="D2473" s="40">
        <v>2.4716622927640954</v>
      </c>
      <c r="I2473">
        <v>1996</v>
      </c>
      <c r="J2473" s="134">
        <v>0.16936092638301536</v>
      </c>
    </row>
    <row r="2474" spans="3:10" x14ac:dyDescent="0.3">
      <c r="C2474">
        <v>1997</v>
      </c>
      <c r="D2474" s="40">
        <v>2.2430311385691017</v>
      </c>
      <c r="I2474">
        <v>1997</v>
      </c>
      <c r="J2474" s="134">
        <v>0.29722940010377275</v>
      </c>
    </row>
    <row r="2475" spans="3:10" x14ac:dyDescent="0.3">
      <c r="C2475">
        <v>1998</v>
      </c>
      <c r="D2475" s="40">
        <v>2.3926020167975652</v>
      </c>
      <c r="I2475">
        <v>1998</v>
      </c>
      <c r="J2475" s="134">
        <v>0.25812214354862895</v>
      </c>
    </row>
    <row r="2476" spans="3:10" x14ac:dyDescent="0.3">
      <c r="C2476">
        <v>1999</v>
      </c>
      <c r="D2476" s="40">
        <v>2.6388427961250107</v>
      </c>
      <c r="I2476">
        <v>1999</v>
      </c>
      <c r="J2476" s="134">
        <v>0.36259236651424742</v>
      </c>
    </row>
    <row r="2477" spans="3:10" x14ac:dyDescent="0.3">
      <c r="C2477">
        <v>2000</v>
      </c>
      <c r="D2477" s="40">
        <v>2.3086235363287764</v>
      </c>
      <c r="I2477">
        <v>2000</v>
      </c>
      <c r="J2477" s="134">
        <v>0.1161829384320221</v>
      </c>
    </row>
    <row r="2478" spans="3:10" x14ac:dyDescent="0.3">
      <c r="C2478">
        <v>2001</v>
      </c>
      <c r="D2478" s="40">
        <v>2.2956300471402633</v>
      </c>
      <c r="I2478">
        <v>2001</v>
      </c>
      <c r="J2478" s="134">
        <v>0.15640546055488413</v>
      </c>
    </row>
    <row r="2479" spans="3:10" x14ac:dyDescent="0.3">
      <c r="C2479">
        <v>2002</v>
      </c>
      <c r="D2479" s="40">
        <v>1.9715005023569758</v>
      </c>
      <c r="I2479">
        <v>2002</v>
      </c>
      <c r="J2479" s="134">
        <v>0.10062422546815286</v>
      </c>
    </row>
    <row r="2480" spans="3:10" x14ac:dyDescent="0.3">
      <c r="C2480">
        <v>2003</v>
      </c>
      <c r="D2480" s="40">
        <v>2.2183539825409033</v>
      </c>
      <c r="I2480">
        <v>2003</v>
      </c>
      <c r="J2480" s="134">
        <v>0.20568786710119524</v>
      </c>
    </row>
    <row r="2481" spans="3:10" x14ac:dyDescent="0.3">
      <c r="C2481">
        <v>2004</v>
      </c>
      <c r="D2481" s="40">
        <v>2.2097985195553451</v>
      </c>
      <c r="I2481">
        <v>2004</v>
      </c>
      <c r="J2481" s="134">
        <v>0.28842290016895489</v>
      </c>
    </row>
    <row r="2482" spans="3:10" x14ac:dyDescent="0.3">
      <c r="C2482">
        <v>2005</v>
      </c>
      <c r="D2482" s="40">
        <v>2.5710405772928597</v>
      </c>
      <c r="I2482">
        <v>2005</v>
      </c>
      <c r="J2482" s="134">
        <v>0.15060099009408057</v>
      </c>
    </row>
    <row r="2483" spans="3:10" x14ac:dyDescent="0.3">
      <c r="C2483">
        <v>2006</v>
      </c>
      <c r="D2483" s="40">
        <v>2.1266450838606907</v>
      </c>
      <c r="I2483">
        <v>2006</v>
      </c>
      <c r="J2483" s="134">
        <v>0.20484756017816119</v>
      </c>
    </row>
    <row r="2484" spans="3:10" x14ac:dyDescent="0.3">
      <c r="C2484">
        <v>2007</v>
      </c>
      <c r="D2484" s="40">
        <v>3.1796891486995151</v>
      </c>
      <c r="I2484">
        <v>2007</v>
      </c>
      <c r="J2484" s="134">
        <v>0.12644155181385441</v>
      </c>
    </row>
    <row r="2485" spans="3:10" x14ac:dyDescent="0.3">
      <c r="C2485">
        <v>2008</v>
      </c>
      <c r="D2485" s="40">
        <v>2.5277607785921274</v>
      </c>
      <c r="I2485">
        <v>2008</v>
      </c>
      <c r="J2485" s="134">
        <v>0.14307730791790485</v>
      </c>
    </row>
    <row r="2486" spans="3:10" x14ac:dyDescent="0.3">
      <c r="C2486">
        <v>2009</v>
      </c>
      <c r="D2486" s="40">
        <v>2.2885953389583751</v>
      </c>
      <c r="I2486">
        <v>2009</v>
      </c>
      <c r="J2486" s="134">
        <v>0.16285463987166815</v>
      </c>
    </row>
    <row r="2487" spans="3:10" x14ac:dyDescent="0.3">
      <c r="C2487">
        <v>2010</v>
      </c>
      <c r="D2487" s="40">
        <v>3.10983869200959</v>
      </c>
      <c r="I2487">
        <v>2010</v>
      </c>
      <c r="J2487" s="134">
        <v>0.17478786587648387</v>
      </c>
    </row>
    <row r="2488" spans="3:10" x14ac:dyDescent="0.3">
      <c r="C2488">
        <v>2011</v>
      </c>
      <c r="D2488" s="40">
        <v>2.4053185389102421</v>
      </c>
      <c r="I2488">
        <v>2011</v>
      </c>
      <c r="J2488" s="134">
        <v>0.22534993920658142</v>
      </c>
    </row>
    <row r="2489" spans="3:10" x14ac:dyDescent="0.3">
      <c r="C2489">
        <v>2012</v>
      </c>
      <c r="D2489" s="40">
        <v>2.5401903243248509</v>
      </c>
      <c r="I2489">
        <v>2012</v>
      </c>
      <c r="J2489" s="134">
        <v>0.30962385161428774</v>
      </c>
    </row>
    <row r="2490" spans="3:10" x14ac:dyDescent="0.3">
      <c r="C2490">
        <v>2013</v>
      </c>
      <c r="D2490" s="40">
        <v>2.4357799252920618</v>
      </c>
      <c r="I2490">
        <v>2013</v>
      </c>
      <c r="J2490" s="134">
        <v>0.15883784205922646</v>
      </c>
    </row>
    <row r="2491" spans="3:10" x14ac:dyDescent="0.3">
      <c r="C2491">
        <v>2014</v>
      </c>
      <c r="D2491" s="40">
        <v>2.6412884452698009</v>
      </c>
      <c r="I2491">
        <v>2014</v>
      </c>
      <c r="J2491" s="134">
        <v>0.18628896524432692</v>
      </c>
    </row>
    <row r="2492" spans="3:10" x14ac:dyDescent="0.3">
      <c r="C2492">
        <v>2015</v>
      </c>
      <c r="D2492" s="40">
        <v>2.0529299114289992</v>
      </c>
      <c r="I2492">
        <v>2015</v>
      </c>
      <c r="J2492" s="134">
        <v>0.34709012161091302</v>
      </c>
    </row>
    <row r="2493" spans="3:10" x14ac:dyDescent="0.3">
      <c r="C2493">
        <v>2016</v>
      </c>
      <c r="D2493" s="40">
        <v>2.7485649970907713</v>
      </c>
      <c r="I2493">
        <v>2016</v>
      </c>
      <c r="J2493" s="134">
        <v>0.23063395847512358</v>
      </c>
    </row>
    <row r="2494" spans="3:10" x14ac:dyDescent="0.3">
      <c r="C2494">
        <v>2017</v>
      </c>
      <c r="D2494" s="40">
        <v>2.8667049270148377</v>
      </c>
      <c r="I2494">
        <v>2017</v>
      </c>
      <c r="J2494" s="134">
        <v>0.31605411987513543</v>
      </c>
    </row>
    <row r="2495" spans="3:10" x14ac:dyDescent="0.3">
      <c r="C2495">
        <v>2018</v>
      </c>
      <c r="D2495" s="40">
        <v>3.5114645275423682</v>
      </c>
      <c r="I2495">
        <v>2018</v>
      </c>
      <c r="J2495" s="134">
        <v>0.17607403171249958</v>
      </c>
    </row>
    <row r="2496" spans="3:10" x14ac:dyDescent="0.3">
      <c r="C2496">
        <v>2019</v>
      </c>
      <c r="D2496" s="40">
        <v>2.4923957141858439</v>
      </c>
      <c r="I2496">
        <v>2019</v>
      </c>
      <c r="J2496" s="134">
        <v>0.16930698407907907</v>
      </c>
    </row>
    <row r="2497" spans="3:10" x14ac:dyDescent="0.3">
      <c r="C2497">
        <v>2020</v>
      </c>
      <c r="D2497" s="40">
        <v>2.5061468536522709</v>
      </c>
      <c r="I2497">
        <v>2020</v>
      </c>
      <c r="J2497" s="134">
        <v>0.21555056667126893</v>
      </c>
    </row>
    <row r="2498" spans="3:10" x14ac:dyDescent="0.3">
      <c r="C2498">
        <v>2021</v>
      </c>
      <c r="D2498" s="40">
        <v>2.513635423895221</v>
      </c>
      <c r="I2498">
        <v>2021</v>
      </c>
      <c r="J2498" s="134">
        <v>0.16581589650908501</v>
      </c>
    </row>
    <row r="2499" spans="3:10" x14ac:dyDescent="0.3">
      <c r="C2499">
        <v>2022</v>
      </c>
      <c r="D2499" s="40">
        <v>2.1990249191806681</v>
      </c>
      <c r="I2499">
        <v>2022</v>
      </c>
      <c r="J2499" s="134">
        <v>9.4789588606030373E-2</v>
      </c>
    </row>
    <row r="2500" spans="3:10" x14ac:dyDescent="0.3">
      <c r="C2500">
        <v>2023</v>
      </c>
      <c r="D2500" s="40">
        <v>2.2333415334982369</v>
      </c>
      <c r="I2500">
        <v>2023</v>
      </c>
      <c r="J2500" s="134">
        <v>0.16194379294274142</v>
      </c>
    </row>
    <row r="2501" spans="3:10" x14ac:dyDescent="0.3">
      <c r="C2501">
        <v>2024</v>
      </c>
      <c r="D2501" s="40">
        <v>2.751092946758797</v>
      </c>
      <c r="I2501">
        <v>2024</v>
      </c>
      <c r="J2501" s="134">
        <v>0.21299408314409773</v>
      </c>
    </row>
    <row r="2502" spans="3:10" x14ac:dyDescent="0.3">
      <c r="C2502">
        <v>2025</v>
      </c>
      <c r="D2502" s="40">
        <v>2.0124775802905055</v>
      </c>
      <c r="I2502">
        <v>2025</v>
      </c>
      <c r="J2502" s="134">
        <v>0.33071043769375041</v>
      </c>
    </row>
    <row r="2503" spans="3:10" x14ac:dyDescent="0.3">
      <c r="C2503">
        <v>2026</v>
      </c>
      <c r="D2503" s="40">
        <v>2.8590003536590496</v>
      </c>
      <c r="I2503">
        <v>2026</v>
      </c>
      <c r="J2503" s="134">
        <v>0.22618217305954524</v>
      </c>
    </row>
    <row r="2504" spans="3:10" x14ac:dyDescent="0.3">
      <c r="C2504">
        <v>2027</v>
      </c>
      <c r="D2504" s="40">
        <v>2.5711168300702836</v>
      </c>
      <c r="I2504">
        <v>2027</v>
      </c>
      <c r="J2504" s="134">
        <v>0.21388210673273256</v>
      </c>
    </row>
    <row r="2505" spans="3:10" x14ac:dyDescent="0.3">
      <c r="C2505">
        <v>2028</v>
      </c>
      <c r="D2505" s="40">
        <v>1.9098162783959931</v>
      </c>
      <c r="I2505">
        <v>2028</v>
      </c>
      <c r="J2505" s="134">
        <v>0.13597823501497319</v>
      </c>
    </row>
    <row r="2506" spans="3:10" x14ac:dyDescent="0.3">
      <c r="C2506">
        <v>2029</v>
      </c>
      <c r="D2506" s="40">
        <v>1.8583138440292324</v>
      </c>
      <c r="I2506">
        <v>2029</v>
      </c>
      <c r="J2506" s="134">
        <v>0.13830303885854933</v>
      </c>
    </row>
    <row r="2507" spans="3:10" x14ac:dyDescent="0.3">
      <c r="C2507">
        <v>2030</v>
      </c>
      <c r="D2507" s="40">
        <v>2.0602099339833582</v>
      </c>
      <c r="I2507">
        <v>2030</v>
      </c>
      <c r="J2507" s="134">
        <v>0.21674394374362005</v>
      </c>
    </row>
    <row r="2508" spans="3:10" x14ac:dyDescent="0.3">
      <c r="C2508">
        <v>2031</v>
      </c>
      <c r="D2508" s="40">
        <v>2.9168739980784322</v>
      </c>
      <c r="I2508">
        <v>2031</v>
      </c>
      <c r="J2508" s="134">
        <v>0.18325739770564997</v>
      </c>
    </row>
    <row r="2509" spans="3:10" x14ac:dyDescent="0.3">
      <c r="C2509">
        <v>2032</v>
      </c>
      <c r="D2509" s="40">
        <v>2.8504193308723251</v>
      </c>
      <c r="I2509">
        <v>2032</v>
      </c>
      <c r="J2509" s="134">
        <v>0.15567987577889597</v>
      </c>
    </row>
    <row r="2510" spans="3:10" x14ac:dyDescent="0.3">
      <c r="C2510">
        <v>2033</v>
      </c>
      <c r="D2510" s="40">
        <v>1.7716534465841207</v>
      </c>
      <c r="I2510">
        <v>2033</v>
      </c>
      <c r="J2510" s="134">
        <v>0.2258586731900285</v>
      </c>
    </row>
    <row r="2511" spans="3:10" x14ac:dyDescent="0.3">
      <c r="C2511">
        <v>2034</v>
      </c>
      <c r="D2511" s="40">
        <v>2.6897797515369937</v>
      </c>
      <c r="I2511">
        <v>2034</v>
      </c>
      <c r="J2511" s="134">
        <v>0.31774612904528143</v>
      </c>
    </row>
    <row r="2512" spans="3:10" x14ac:dyDescent="0.3">
      <c r="C2512">
        <v>2035</v>
      </c>
      <c r="D2512" s="40">
        <v>2.6428983262135537</v>
      </c>
      <c r="I2512">
        <v>2035</v>
      </c>
      <c r="J2512" s="134">
        <v>0.16170552727860099</v>
      </c>
    </row>
    <row r="2513" spans="3:10" x14ac:dyDescent="0.3">
      <c r="C2513">
        <v>2036</v>
      </c>
      <c r="D2513" s="40">
        <v>3.2888284477001823</v>
      </c>
      <c r="I2513">
        <v>2036</v>
      </c>
      <c r="J2513" s="134">
        <v>0.14389197617121163</v>
      </c>
    </row>
    <row r="2514" spans="3:10" x14ac:dyDescent="0.3">
      <c r="C2514">
        <v>2037</v>
      </c>
      <c r="D2514" s="40">
        <v>3.1238944589482402</v>
      </c>
      <c r="I2514">
        <v>2037</v>
      </c>
      <c r="J2514" s="134">
        <v>0.22096755084299691</v>
      </c>
    </row>
    <row r="2515" spans="3:10" x14ac:dyDescent="0.3">
      <c r="C2515">
        <v>2038</v>
      </c>
      <c r="D2515" s="40">
        <v>2.7084827269234095</v>
      </c>
      <c r="I2515">
        <v>2038</v>
      </c>
      <c r="J2515" s="134">
        <v>0.17336742086140688</v>
      </c>
    </row>
    <row r="2516" spans="3:10" x14ac:dyDescent="0.3">
      <c r="C2516">
        <v>2039</v>
      </c>
      <c r="D2516" s="40">
        <v>3.2867919906644496</v>
      </c>
      <c r="I2516">
        <v>2039</v>
      </c>
      <c r="J2516" s="134">
        <v>0.16274738269063427</v>
      </c>
    </row>
    <row r="2517" spans="3:10" x14ac:dyDescent="0.3">
      <c r="C2517">
        <v>2040</v>
      </c>
      <c r="D2517" s="40">
        <v>2.6830739444234881</v>
      </c>
      <c r="I2517">
        <v>2040</v>
      </c>
      <c r="J2517" s="134">
        <v>0.32888335696061821</v>
      </c>
    </row>
    <row r="2518" spans="3:10" x14ac:dyDescent="0.3">
      <c r="C2518">
        <v>2041</v>
      </c>
      <c r="D2518" s="40">
        <v>2.3602045191637897</v>
      </c>
      <c r="I2518">
        <v>2041</v>
      </c>
      <c r="J2518" s="134">
        <v>0.25018843503025479</v>
      </c>
    </row>
    <row r="2519" spans="3:10" x14ac:dyDescent="0.3">
      <c r="C2519">
        <v>2042</v>
      </c>
      <c r="D2519" s="40">
        <v>2.1874110501052</v>
      </c>
      <c r="I2519">
        <v>2042</v>
      </c>
      <c r="J2519" s="134">
        <v>0.1449529604538502</v>
      </c>
    </row>
    <row r="2520" spans="3:10" x14ac:dyDescent="0.3">
      <c r="C2520">
        <v>2043</v>
      </c>
      <c r="D2520" s="40">
        <v>2.2510318897709665</v>
      </c>
      <c r="I2520">
        <v>2043</v>
      </c>
      <c r="J2520" s="134">
        <v>0.35762166541676432</v>
      </c>
    </row>
    <row r="2521" spans="3:10" x14ac:dyDescent="0.3">
      <c r="C2521">
        <v>2044</v>
      </c>
      <c r="D2521" s="40">
        <v>2.3036783961625193</v>
      </c>
      <c r="I2521">
        <v>2044</v>
      </c>
      <c r="J2521" s="134">
        <v>0.2312446198199678</v>
      </c>
    </row>
    <row r="2522" spans="3:10" x14ac:dyDescent="0.3">
      <c r="C2522">
        <v>2045</v>
      </c>
      <c r="D2522" s="40">
        <v>2.7474091507138194</v>
      </c>
      <c r="I2522">
        <v>2045</v>
      </c>
      <c r="J2522" s="134">
        <v>0.33144179829516629</v>
      </c>
    </row>
    <row r="2523" spans="3:10" x14ac:dyDescent="0.3">
      <c r="C2523">
        <v>2046</v>
      </c>
      <c r="D2523" s="40">
        <v>2.3879642245767205</v>
      </c>
      <c r="I2523">
        <v>2046</v>
      </c>
      <c r="J2523" s="134">
        <v>0.39205102279677084</v>
      </c>
    </row>
    <row r="2524" spans="3:10" x14ac:dyDescent="0.3">
      <c r="C2524">
        <v>2047</v>
      </c>
      <c r="D2524" s="40">
        <v>2.2379839734266733</v>
      </c>
      <c r="I2524">
        <v>2047</v>
      </c>
      <c r="J2524" s="134">
        <v>0.11563773163084545</v>
      </c>
    </row>
    <row r="2525" spans="3:10" x14ac:dyDescent="0.3">
      <c r="C2525">
        <v>2048</v>
      </c>
      <c r="D2525" s="40">
        <v>2.2232899767446916</v>
      </c>
      <c r="I2525">
        <v>2048</v>
      </c>
      <c r="J2525" s="134">
        <v>0.17096637929276692</v>
      </c>
    </row>
    <row r="2526" spans="3:10" x14ac:dyDescent="0.3">
      <c r="C2526">
        <v>2049</v>
      </c>
      <c r="D2526" s="40">
        <v>2.7522730916397653</v>
      </c>
      <c r="I2526">
        <v>2049</v>
      </c>
      <c r="J2526" s="134">
        <v>0.17937260619833628</v>
      </c>
    </row>
    <row r="2527" spans="3:10" x14ac:dyDescent="0.3">
      <c r="C2527">
        <v>2050</v>
      </c>
      <c r="D2527" s="40">
        <v>3.1222101576475465</v>
      </c>
      <c r="I2527">
        <v>2050</v>
      </c>
      <c r="J2527" s="134">
        <v>0.28833275042155826</v>
      </c>
    </row>
    <row r="2528" spans="3:10" x14ac:dyDescent="0.3">
      <c r="C2528">
        <v>2051</v>
      </c>
      <c r="D2528" s="40">
        <v>2.2042301036825309</v>
      </c>
      <c r="I2528">
        <v>2051</v>
      </c>
      <c r="J2528" s="134">
        <v>0.22271393562493702</v>
      </c>
    </row>
    <row r="2529" spans="3:10" x14ac:dyDescent="0.3">
      <c r="C2529">
        <v>2052</v>
      </c>
      <c r="D2529" s="40">
        <v>2.5298923958009758</v>
      </c>
      <c r="I2529">
        <v>2052</v>
      </c>
      <c r="J2529" s="134">
        <v>0.28557427408638603</v>
      </c>
    </row>
    <row r="2530" spans="3:10" x14ac:dyDescent="0.3">
      <c r="C2530">
        <v>2053</v>
      </c>
      <c r="D2530" s="40">
        <v>2.8828226795652965</v>
      </c>
      <c r="I2530">
        <v>2053</v>
      </c>
      <c r="J2530" s="134">
        <v>4.4984362090018104E-2</v>
      </c>
    </row>
    <row r="2531" spans="3:10" x14ac:dyDescent="0.3">
      <c r="C2531">
        <v>2054</v>
      </c>
      <c r="D2531" s="40">
        <v>2.0387453141367606</v>
      </c>
      <c r="I2531">
        <v>2054</v>
      </c>
      <c r="J2531" s="134">
        <v>0.19193957419729557</v>
      </c>
    </row>
    <row r="2532" spans="3:10" x14ac:dyDescent="0.3">
      <c r="C2532">
        <v>2055</v>
      </c>
      <c r="D2532" s="40">
        <v>1.8999845829945958</v>
      </c>
      <c r="I2532">
        <v>2055</v>
      </c>
      <c r="J2532" s="134">
        <v>0.20579599479749722</v>
      </c>
    </row>
    <row r="2533" spans="3:10" x14ac:dyDescent="0.3">
      <c r="C2533">
        <v>2056</v>
      </c>
      <c r="D2533" s="40">
        <v>2.2710555004388429</v>
      </c>
      <c r="I2533">
        <v>2056</v>
      </c>
      <c r="J2533" s="134">
        <v>0.34810847792911437</v>
      </c>
    </row>
    <row r="2534" spans="3:10" x14ac:dyDescent="0.3">
      <c r="C2534">
        <v>2057</v>
      </c>
      <c r="D2534" s="40">
        <v>3.0258765631865079</v>
      </c>
      <c r="I2534">
        <v>2057</v>
      </c>
      <c r="J2534" s="134">
        <v>0.19201286718239929</v>
      </c>
    </row>
    <row r="2535" spans="3:10" x14ac:dyDescent="0.3">
      <c r="C2535">
        <v>2058</v>
      </c>
      <c r="D2535" s="40">
        <v>2.4167263070463307</v>
      </c>
      <c r="I2535">
        <v>2058</v>
      </c>
      <c r="J2535" s="134">
        <v>0.26646209420103095</v>
      </c>
    </row>
    <row r="2536" spans="3:10" x14ac:dyDescent="0.3">
      <c r="C2536">
        <v>2059</v>
      </c>
      <c r="D2536" s="40">
        <v>2.8037143596180032</v>
      </c>
      <c r="I2536">
        <v>2059</v>
      </c>
      <c r="J2536" s="134">
        <v>0.2691981626779365</v>
      </c>
    </row>
    <row r="2537" spans="3:10" x14ac:dyDescent="0.3">
      <c r="C2537">
        <v>2060</v>
      </c>
      <c r="D2537" s="40">
        <v>2.4748151834969638</v>
      </c>
      <c r="I2537">
        <v>2060</v>
      </c>
      <c r="J2537" s="134">
        <v>0.13495181289688163</v>
      </c>
    </row>
    <row r="2538" spans="3:10" x14ac:dyDescent="0.3">
      <c r="C2538">
        <v>2061</v>
      </c>
      <c r="D2538" s="40">
        <v>1.8414277798998693</v>
      </c>
      <c r="I2538">
        <v>2061</v>
      </c>
      <c r="J2538" s="134">
        <v>0.29425170951323221</v>
      </c>
    </row>
    <row r="2539" spans="3:10" x14ac:dyDescent="0.3">
      <c r="C2539">
        <v>2062</v>
      </c>
      <c r="D2539" s="40">
        <v>2.5524206530901248</v>
      </c>
      <c r="I2539">
        <v>2062</v>
      </c>
      <c r="J2539" s="134">
        <v>0.21309471733490093</v>
      </c>
    </row>
    <row r="2540" spans="3:10" x14ac:dyDescent="0.3">
      <c r="C2540">
        <v>2063</v>
      </c>
      <c r="D2540" s="40">
        <v>1.5684232142148804</v>
      </c>
      <c r="I2540">
        <v>2063</v>
      </c>
      <c r="J2540" s="134">
        <v>0.32909673580436749</v>
      </c>
    </row>
    <row r="2541" spans="3:10" x14ac:dyDescent="0.3">
      <c r="C2541">
        <v>2064</v>
      </c>
      <c r="D2541" s="40">
        <v>3.2165308624172653</v>
      </c>
      <c r="I2541">
        <v>2064</v>
      </c>
      <c r="J2541" s="134">
        <v>0.24842523762837088</v>
      </c>
    </row>
    <row r="2542" spans="3:10" x14ac:dyDescent="0.3">
      <c r="C2542">
        <v>2065</v>
      </c>
      <c r="D2542" s="40">
        <v>2.6428467889858349</v>
      </c>
      <c r="I2542">
        <v>2065</v>
      </c>
      <c r="J2542" s="134">
        <v>0.34292973547903194</v>
      </c>
    </row>
    <row r="2543" spans="3:10" x14ac:dyDescent="0.3">
      <c r="C2543">
        <v>2066</v>
      </c>
      <c r="D2543" s="40">
        <v>3.0652069105776603</v>
      </c>
      <c r="I2543">
        <v>2066</v>
      </c>
      <c r="J2543" s="134">
        <v>0.31699343698392801</v>
      </c>
    </row>
    <row r="2544" spans="3:10" x14ac:dyDescent="0.3">
      <c r="C2544">
        <v>2067</v>
      </c>
      <c r="D2544" s="40">
        <v>2.083818578509236</v>
      </c>
      <c r="I2544">
        <v>2067</v>
      </c>
      <c r="J2544" s="134">
        <v>0.22961702384127358</v>
      </c>
    </row>
    <row r="2545" spans="3:10" x14ac:dyDescent="0.3">
      <c r="C2545">
        <v>2068</v>
      </c>
      <c r="D2545" s="40">
        <v>1.8091461113910747</v>
      </c>
      <c r="I2545">
        <v>2068</v>
      </c>
      <c r="J2545" s="134">
        <v>0.25168741931418825</v>
      </c>
    </row>
    <row r="2546" spans="3:10" x14ac:dyDescent="0.3">
      <c r="C2546">
        <v>2069</v>
      </c>
      <c r="D2546" s="40">
        <v>1.9793518603958966</v>
      </c>
      <c r="I2546">
        <v>2069</v>
      </c>
      <c r="J2546" s="134">
        <v>0.19804479499983585</v>
      </c>
    </row>
    <row r="2547" spans="3:10" x14ac:dyDescent="0.3">
      <c r="C2547">
        <v>2070</v>
      </c>
      <c r="D2547" s="40">
        <v>2.1068615405713507</v>
      </c>
      <c r="I2547">
        <v>2070</v>
      </c>
      <c r="J2547" s="134">
        <v>0.31623925345843418</v>
      </c>
    </row>
    <row r="2548" spans="3:10" x14ac:dyDescent="0.3">
      <c r="C2548">
        <v>2071</v>
      </c>
      <c r="D2548" s="40">
        <v>3.1683265990002982</v>
      </c>
      <c r="I2548">
        <v>2071</v>
      </c>
      <c r="J2548" s="134">
        <v>0.10373533091887821</v>
      </c>
    </row>
    <row r="2549" spans="3:10" x14ac:dyDescent="0.3">
      <c r="C2549">
        <v>2072</v>
      </c>
      <c r="D2549" s="40">
        <v>2.6463958338468263</v>
      </c>
      <c r="I2549">
        <v>2072</v>
      </c>
      <c r="J2549" s="134">
        <v>0.3778979352479539</v>
      </c>
    </row>
    <row r="2550" spans="3:10" x14ac:dyDescent="0.3">
      <c r="C2550">
        <v>2073</v>
      </c>
      <c r="D2550" s="40">
        <v>1.9231016911337235</v>
      </c>
      <c r="I2550">
        <v>2073</v>
      </c>
      <c r="J2550" s="134">
        <v>0.16200854938025522</v>
      </c>
    </row>
    <row r="2551" spans="3:10" x14ac:dyDescent="0.3">
      <c r="C2551">
        <v>2074</v>
      </c>
      <c r="D2551" s="40">
        <v>2.7981166556788906</v>
      </c>
      <c r="I2551">
        <v>2074</v>
      </c>
      <c r="J2551" s="134">
        <v>0.22042606517869134</v>
      </c>
    </row>
    <row r="2552" spans="3:10" x14ac:dyDescent="0.3">
      <c r="C2552">
        <v>2075</v>
      </c>
      <c r="D2552" s="40">
        <v>3.3273270400678614</v>
      </c>
      <c r="I2552">
        <v>2075</v>
      </c>
      <c r="J2552" s="134">
        <v>0.19906122135173088</v>
      </c>
    </row>
    <row r="2553" spans="3:10" x14ac:dyDescent="0.3">
      <c r="C2553">
        <v>2076</v>
      </c>
      <c r="D2553" s="40">
        <v>2.8183697935431669</v>
      </c>
      <c r="I2553">
        <v>2076</v>
      </c>
      <c r="J2553" s="134">
        <v>0.12166844026368451</v>
      </c>
    </row>
    <row r="2554" spans="3:10" x14ac:dyDescent="0.3">
      <c r="C2554">
        <v>2077</v>
      </c>
      <c r="D2554" s="40">
        <v>2.6503469502152384</v>
      </c>
      <c r="I2554">
        <v>2077</v>
      </c>
      <c r="J2554" s="134">
        <v>0.30554556463219518</v>
      </c>
    </row>
    <row r="2555" spans="3:10" x14ac:dyDescent="0.3">
      <c r="C2555">
        <v>2078</v>
      </c>
      <c r="D2555" s="40">
        <v>1.9331875407999093</v>
      </c>
      <c r="I2555">
        <v>2078</v>
      </c>
      <c r="J2555" s="134">
        <v>9.6078430421827399E-2</v>
      </c>
    </row>
    <row r="2556" spans="3:10" x14ac:dyDescent="0.3">
      <c r="C2556">
        <v>2079</v>
      </c>
      <c r="D2556" s="40">
        <v>3.3500313205992085</v>
      </c>
      <c r="I2556">
        <v>2079</v>
      </c>
      <c r="J2556" s="134">
        <v>0.29962897855360371</v>
      </c>
    </row>
    <row r="2557" spans="3:10" x14ac:dyDescent="0.3">
      <c r="C2557">
        <v>2080</v>
      </c>
      <c r="D2557" s="40">
        <v>1.9457987373101957</v>
      </c>
      <c r="I2557">
        <v>2080</v>
      </c>
      <c r="J2557" s="134">
        <v>0.11310862509955721</v>
      </c>
    </row>
    <row r="2558" spans="3:10" x14ac:dyDescent="0.3">
      <c r="C2558">
        <v>2081</v>
      </c>
      <c r="D2558" s="40">
        <v>2.6193082292245591</v>
      </c>
      <c r="I2558">
        <v>2081</v>
      </c>
      <c r="J2558" s="134">
        <v>6.2129469385047598E-2</v>
      </c>
    </row>
    <row r="2559" spans="3:10" x14ac:dyDescent="0.3">
      <c r="C2559">
        <v>2082</v>
      </c>
      <c r="D2559" s="40">
        <v>2.1018189932781453</v>
      </c>
      <c r="I2559">
        <v>2082</v>
      </c>
      <c r="J2559" s="134">
        <v>0.2622782609163643</v>
      </c>
    </row>
    <row r="2560" spans="3:10" x14ac:dyDescent="0.3">
      <c r="C2560">
        <v>2083</v>
      </c>
      <c r="D2560" s="40">
        <v>2.8650424397570409</v>
      </c>
      <c r="I2560">
        <v>2083</v>
      </c>
      <c r="J2560" s="134">
        <v>0.31498099668046753</v>
      </c>
    </row>
    <row r="2561" spans="3:10" x14ac:dyDescent="0.3">
      <c r="C2561">
        <v>2084</v>
      </c>
      <c r="D2561" s="40">
        <v>2.6909436775079163</v>
      </c>
      <c r="I2561">
        <v>2084</v>
      </c>
      <c r="J2561" s="134">
        <v>0.22022469423688618</v>
      </c>
    </row>
    <row r="2562" spans="3:10" x14ac:dyDescent="0.3">
      <c r="C2562">
        <v>2085</v>
      </c>
      <c r="D2562" s="40">
        <v>2.8206078249747946</v>
      </c>
      <c r="I2562">
        <v>2085</v>
      </c>
      <c r="J2562" s="134">
        <v>0.37617231625372161</v>
      </c>
    </row>
    <row r="2563" spans="3:10" x14ac:dyDescent="0.3">
      <c r="C2563">
        <v>2086</v>
      </c>
      <c r="D2563" s="40">
        <v>3.0516120558021762</v>
      </c>
      <c r="I2563">
        <v>2086</v>
      </c>
      <c r="J2563" s="134">
        <v>0.2550470190928944</v>
      </c>
    </row>
    <row r="2564" spans="3:10" x14ac:dyDescent="0.3">
      <c r="C2564">
        <v>2087</v>
      </c>
      <c r="D2564" s="40">
        <v>3.2829353147245031</v>
      </c>
      <c r="I2564">
        <v>2087</v>
      </c>
      <c r="J2564" s="134">
        <v>0.25298780577473967</v>
      </c>
    </row>
    <row r="2565" spans="3:10" x14ac:dyDescent="0.3">
      <c r="C2565">
        <v>2088</v>
      </c>
      <c r="D2565" s="40">
        <v>2.6978863610914745</v>
      </c>
      <c r="I2565">
        <v>2088</v>
      </c>
      <c r="J2565" s="134">
        <v>0.20184727519774959</v>
      </c>
    </row>
    <row r="2566" spans="3:10" x14ac:dyDescent="0.3">
      <c r="C2566">
        <v>2089</v>
      </c>
      <c r="D2566" s="40">
        <v>3.5426224459687488</v>
      </c>
      <c r="I2566">
        <v>2089</v>
      </c>
      <c r="J2566" s="134">
        <v>0.23786408033451822</v>
      </c>
    </row>
    <row r="2567" spans="3:10" x14ac:dyDescent="0.3">
      <c r="C2567">
        <v>2090</v>
      </c>
      <c r="D2567" s="40">
        <v>1.9569631849382909</v>
      </c>
      <c r="I2567">
        <v>2090</v>
      </c>
      <c r="J2567" s="134">
        <v>0.11687265579598716</v>
      </c>
    </row>
    <row r="2568" spans="3:10" x14ac:dyDescent="0.3">
      <c r="C2568">
        <v>2091</v>
      </c>
      <c r="D2568" s="40">
        <v>2.1740371366218447</v>
      </c>
      <c r="I2568">
        <v>2091</v>
      </c>
      <c r="J2568" s="134">
        <v>0.27497852582804083</v>
      </c>
    </row>
    <row r="2569" spans="3:10" x14ac:dyDescent="0.3">
      <c r="C2569">
        <v>2092</v>
      </c>
      <c r="D2569" s="40">
        <v>2.8584965703563787</v>
      </c>
      <c r="I2569">
        <v>2092</v>
      </c>
      <c r="J2569" s="134">
        <v>0.12004252719684461</v>
      </c>
    </row>
    <row r="2570" spans="3:10" x14ac:dyDescent="0.3">
      <c r="C2570">
        <v>2093</v>
      </c>
      <c r="D2570" s="40">
        <v>2.2830481091388264</v>
      </c>
      <c r="I2570">
        <v>2093</v>
      </c>
      <c r="J2570" s="134">
        <v>0.2854208352496066</v>
      </c>
    </row>
    <row r="2571" spans="3:10" x14ac:dyDescent="0.3">
      <c r="C2571">
        <v>2094</v>
      </c>
      <c r="D2571" s="40">
        <v>1.8945456191191734</v>
      </c>
      <c r="I2571">
        <v>2094</v>
      </c>
      <c r="J2571" s="134">
        <v>0.35507641051823557</v>
      </c>
    </row>
    <row r="2572" spans="3:10" x14ac:dyDescent="0.3">
      <c r="C2572">
        <v>2095</v>
      </c>
      <c r="D2572" s="40">
        <v>2.2452258114691603</v>
      </c>
      <c r="I2572">
        <v>2095</v>
      </c>
      <c r="J2572" s="134">
        <v>0.29602862909431771</v>
      </c>
    </row>
    <row r="2573" spans="3:10" x14ac:dyDescent="0.3">
      <c r="C2573">
        <v>2096</v>
      </c>
      <c r="D2573" s="40">
        <v>2.7453327761049566</v>
      </c>
      <c r="I2573">
        <v>2096</v>
      </c>
      <c r="J2573" s="134">
        <v>0.29632913831774221</v>
      </c>
    </row>
    <row r="2574" spans="3:10" x14ac:dyDescent="0.3">
      <c r="C2574">
        <v>2097</v>
      </c>
      <c r="D2574" s="40">
        <v>2.3151621318500304</v>
      </c>
      <c r="I2574">
        <v>2097</v>
      </c>
      <c r="J2574" s="134">
        <v>0.18433383503355971</v>
      </c>
    </row>
    <row r="2575" spans="3:10" x14ac:dyDescent="0.3">
      <c r="C2575">
        <v>2098</v>
      </c>
      <c r="D2575" s="40">
        <v>2.0305093571481794</v>
      </c>
      <c r="I2575">
        <v>2098</v>
      </c>
      <c r="J2575" s="134">
        <v>0.31067857612814254</v>
      </c>
    </row>
    <row r="2576" spans="3:10" x14ac:dyDescent="0.3">
      <c r="C2576">
        <v>2099</v>
      </c>
      <c r="D2576" s="40">
        <v>2.2739144976402423</v>
      </c>
      <c r="I2576">
        <v>2099</v>
      </c>
      <c r="J2576" s="134">
        <v>0.1850543672241618</v>
      </c>
    </row>
    <row r="2577" spans="3:10" x14ac:dyDescent="0.3">
      <c r="C2577">
        <v>2100</v>
      </c>
      <c r="D2577" s="40">
        <v>2.6203142683060396</v>
      </c>
      <c r="I2577">
        <v>2100</v>
      </c>
      <c r="J2577" s="134">
        <v>0.33133343210506139</v>
      </c>
    </row>
    <row r="2578" spans="3:10" x14ac:dyDescent="0.3">
      <c r="C2578">
        <v>2101</v>
      </c>
      <c r="D2578" s="40">
        <v>2.1795712490250905</v>
      </c>
      <c r="I2578">
        <v>2101</v>
      </c>
      <c r="J2578" s="134">
        <v>0.28911304469008225</v>
      </c>
    </row>
    <row r="2579" spans="3:10" x14ac:dyDescent="0.3">
      <c r="C2579">
        <v>2102</v>
      </c>
      <c r="D2579" s="40">
        <v>2.6703422723118608</v>
      </c>
      <c r="I2579">
        <v>2102</v>
      </c>
      <c r="J2579" s="134">
        <v>0.22182906411059711</v>
      </c>
    </row>
    <row r="2580" spans="3:10" x14ac:dyDescent="0.3">
      <c r="C2580">
        <v>2103</v>
      </c>
      <c r="D2580" s="40">
        <v>2.1277218887339009</v>
      </c>
      <c r="I2580">
        <v>2103</v>
      </c>
      <c r="J2580" s="134">
        <v>0.28951577806600493</v>
      </c>
    </row>
    <row r="2581" spans="3:10" x14ac:dyDescent="0.3">
      <c r="C2581">
        <v>2104</v>
      </c>
      <c r="D2581" s="40">
        <v>2.8273517452075509</v>
      </c>
      <c r="I2581">
        <v>2104</v>
      </c>
      <c r="J2581" s="134">
        <v>0.28910003934262507</v>
      </c>
    </row>
    <row r="2582" spans="3:10" x14ac:dyDescent="0.3">
      <c r="C2582">
        <v>2105</v>
      </c>
      <c r="D2582" s="40">
        <v>1.9417477367041989</v>
      </c>
      <c r="I2582">
        <v>2105</v>
      </c>
      <c r="J2582" s="134">
        <v>0.20272444174263504</v>
      </c>
    </row>
    <row r="2583" spans="3:10" x14ac:dyDescent="0.3">
      <c r="C2583">
        <v>2106</v>
      </c>
      <c r="D2583" s="40">
        <v>2.4917222282876286</v>
      </c>
      <c r="I2583">
        <v>2106</v>
      </c>
      <c r="J2583" s="134">
        <v>0.20579371157461268</v>
      </c>
    </row>
    <row r="2584" spans="3:10" x14ac:dyDescent="0.3">
      <c r="C2584">
        <v>2107</v>
      </c>
      <c r="D2584" s="40">
        <v>2.0480794111106007</v>
      </c>
      <c r="I2584">
        <v>2107</v>
      </c>
      <c r="J2584" s="134">
        <v>0.22718769284393181</v>
      </c>
    </row>
    <row r="2585" spans="3:10" x14ac:dyDescent="0.3">
      <c r="C2585">
        <v>2108</v>
      </c>
      <c r="D2585" s="40">
        <v>1.9868454021304109</v>
      </c>
      <c r="I2585">
        <v>2108</v>
      </c>
      <c r="J2585" s="134">
        <v>0.1743586167749287</v>
      </c>
    </row>
    <row r="2586" spans="3:10" x14ac:dyDescent="0.3">
      <c r="C2586">
        <v>2109</v>
      </c>
      <c r="D2586" s="40">
        <v>2.5428510208419168</v>
      </c>
      <c r="I2586">
        <v>2109</v>
      </c>
      <c r="J2586" s="134">
        <v>0.10326745283045935</v>
      </c>
    </row>
    <row r="2587" spans="3:10" x14ac:dyDescent="0.3">
      <c r="C2587">
        <v>2110</v>
      </c>
      <c r="D2587" s="40">
        <v>2.4521622319844067</v>
      </c>
      <c r="I2587">
        <v>2110</v>
      </c>
      <c r="J2587" s="134">
        <v>0.32733622735282131</v>
      </c>
    </row>
    <row r="2588" spans="3:10" x14ac:dyDescent="0.3">
      <c r="C2588">
        <v>2111</v>
      </c>
      <c r="D2588" s="40">
        <v>2.1521494381881339</v>
      </c>
      <c r="I2588">
        <v>2111</v>
      </c>
      <c r="J2588" s="134">
        <v>0.25813127224897126</v>
      </c>
    </row>
    <row r="2589" spans="3:10" x14ac:dyDescent="0.3">
      <c r="C2589">
        <v>2112</v>
      </c>
      <c r="D2589" s="40">
        <v>3.0259119440044016</v>
      </c>
      <c r="I2589">
        <v>2112</v>
      </c>
      <c r="J2589" s="134">
        <v>0.13240441169970674</v>
      </c>
    </row>
    <row r="2590" spans="3:10" x14ac:dyDescent="0.3">
      <c r="C2590">
        <v>2113</v>
      </c>
      <c r="D2590" s="40">
        <v>1.8700320045420995</v>
      </c>
      <c r="I2590">
        <v>2113</v>
      </c>
      <c r="J2590" s="134">
        <v>0.15603308778753755</v>
      </c>
    </row>
    <row r="2591" spans="3:10" x14ac:dyDescent="0.3">
      <c r="C2591">
        <v>2114</v>
      </c>
      <c r="D2591" s="40">
        <v>2.4384298700431914</v>
      </c>
      <c r="I2591">
        <v>2114</v>
      </c>
      <c r="J2591" s="134">
        <v>0.23145796442519195</v>
      </c>
    </row>
    <row r="2592" spans="3:10" x14ac:dyDescent="0.3">
      <c r="C2592">
        <v>2115</v>
      </c>
      <c r="D2592" s="40">
        <v>1.8200661931539144</v>
      </c>
      <c r="I2592">
        <v>2115</v>
      </c>
      <c r="J2592" s="134">
        <v>0.18685746030090189</v>
      </c>
    </row>
    <row r="2593" spans="3:10" x14ac:dyDescent="0.3">
      <c r="C2593">
        <v>2116</v>
      </c>
      <c r="D2593" s="40">
        <v>3.344157074375333</v>
      </c>
      <c r="I2593">
        <v>2116</v>
      </c>
      <c r="J2593" s="134">
        <v>0.23122050410162975</v>
      </c>
    </row>
    <row r="2594" spans="3:10" x14ac:dyDescent="0.3">
      <c r="C2594">
        <v>2117</v>
      </c>
      <c r="D2594" s="40">
        <v>1.6966581625192592</v>
      </c>
      <c r="I2594">
        <v>2117</v>
      </c>
      <c r="J2594" s="134">
        <v>0.22401771418854755</v>
      </c>
    </row>
    <row r="2595" spans="3:10" x14ac:dyDescent="0.3">
      <c r="C2595">
        <v>2118</v>
      </c>
      <c r="D2595" s="40">
        <v>2.771805316985577</v>
      </c>
      <c r="I2595">
        <v>2118</v>
      </c>
      <c r="J2595" s="134">
        <v>0.17842347950648496</v>
      </c>
    </row>
    <row r="2596" spans="3:10" x14ac:dyDescent="0.3">
      <c r="C2596">
        <v>2119</v>
      </c>
      <c r="D2596" s="40">
        <v>3.2427438393334542</v>
      </c>
      <c r="I2596">
        <v>2119</v>
      </c>
      <c r="J2596" s="134">
        <v>0.21199165716158541</v>
      </c>
    </row>
    <row r="2597" spans="3:10" x14ac:dyDescent="0.3">
      <c r="C2597">
        <v>2120</v>
      </c>
      <c r="D2597" s="40">
        <v>2.412200678569218</v>
      </c>
      <c r="I2597">
        <v>2120</v>
      </c>
      <c r="J2597" s="134">
        <v>0.29127585350005947</v>
      </c>
    </row>
    <row r="2598" spans="3:10" x14ac:dyDescent="0.3">
      <c r="C2598">
        <v>2121</v>
      </c>
      <c r="D2598" s="40">
        <v>2.373917118121279</v>
      </c>
      <c r="I2598">
        <v>2121</v>
      </c>
      <c r="J2598" s="134">
        <v>0.28945932095676286</v>
      </c>
    </row>
    <row r="2599" spans="3:10" x14ac:dyDescent="0.3">
      <c r="C2599">
        <v>2122</v>
      </c>
      <c r="D2599" s="40">
        <v>2.6936002845056546</v>
      </c>
      <c r="I2599">
        <v>2122</v>
      </c>
      <c r="J2599" s="134">
        <v>0.18578507423802693</v>
      </c>
    </row>
    <row r="2600" spans="3:10" x14ac:dyDescent="0.3">
      <c r="C2600">
        <v>2123</v>
      </c>
      <c r="D2600" s="40">
        <v>1.5576045958869789</v>
      </c>
      <c r="I2600">
        <v>2123</v>
      </c>
      <c r="J2600" s="134">
        <v>0.32268855628613946</v>
      </c>
    </row>
    <row r="2601" spans="3:10" x14ac:dyDescent="0.3">
      <c r="C2601">
        <v>2124</v>
      </c>
      <c r="D2601" s="40">
        <v>2.1687813221897794</v>
      </c>
      <c r="I2601">
        <v>2124</v>
      </c>
      <c r="J2601" s="134">
        <v>0.36425510015200691</v>
      </c>
    </row>
    <row r="2602" spans="3:10" x14ac:dyDescent="0.3">
      <c r="C2602">
        <v>2125</v>
      </c>
      <c r="D2602" s="40">
        <v>2.9101910661629122</v>
      </c>
      <c r="I2602">
        <v>2125</v>
      </c>
      <c r="J2602" s="134">
        <v>0.31220517031321915</v>
      </c>
    </row>
    <row r="2603" spans="3:10" x14ac:dyDescent="0.3">
      <c r="C2603">
        <v>2126</v>
      </c>
      <c r="D2603" s="40">
        <v>2.8765978385494986</v>
      </c>
      <c r="I2603">
        <v>2126</v>
      </c>
      <c r="J2603" s="134">
        <v>0.34710939568086774</v>
      </c>
    </row>
    <row r="2604" spans="3:10" x14ac:dyDescent="0.3">
      <c r="C2604">
        <v>2127</v>
      </c>
      <c r="D2604" s="40">
        <v>2.2927529458021767</v>
      </c>
      <c r="I2604">
        <v>2127</v>
      </c>
      <c r="J2604" s="134">
        <v>0.30855581030827173</v>
      </c>
    </row>
    <row r="2605" spans="3:10" x14ac:dyDescent="0.3">
      <c r="C2605">
        <v>2128</v>
      </c>
      <c r="D2605" s="40">
        <v>2.0871082735540658</v>
      </c>
      <c r="I2605">
        <v>2128</v>
      </c>
      <c r="J2605" s="134">
        <v>0.356435878264318</v>
      </c>
    </row>
    <row r="2606" spans="3:10" x14ac:dyDescent="0.3">
      <c r="C2606">
        <v>2129</v>
      </c>
      <c r="D2606" s="40">
        <v>2.7450312745065331</v>
      </c>
      <c r="I2606">
        <v>2129</v>
      </c>
      <c r="J2606" s="134">
        <v>0.32310290619554238</v>
      </c>
    </row>
    <row r="2607" spans="3:10" x14ac:dyDescent="0.3">
      <c r="C2607">
        <v>2130</v>
      </c>
      <c r="D2607" s="40">
        <v>2.5725038470617796</v>
      </c>
      <c r="I2607">
        <v>2130</v>
      </c>
      <c r="J2607" s="134">
        <v>0.25321343374815708</v>
      </c>
    </row>
    <row r="2608" spans="3:10" x14ac:dyDescent="0.3">
      <c r="C2608">
        <v>2131</v>
      </c>
      <c r="D2608" s="40">
        <v>2.2519321459707689</v>
      </c>
      <c r="I2608">
        <v>2131</v>
      </c>
      <c r="J2608" s="134">
        <v>0.20285208831448887</v>
      </c>
    </row>
    <row r="2609" spans="3:10" x14ac:dyDescent="0.3">
      <c r="C2609">
        <v>2132</v>
      </c>
      <c r="D2609" s="40">
        <v>2.3080135775106521</v>
      </c>
      <c r="I2609">
        <v>2132</v>
      </c>
      <c r="J2609" s="134">
        <v>0.39180794440860023</v>
      </c>
    </row>
    <row r="2610" spans="3:10" x14ac:dyDescent="0.3">
      <c r="C2610">
        <v>2133</v>
      </c>
      <c r="D2610" s="40">
        <v>2.2211250459406466</v>
      </c>
      <c r="I2610">
        <v>2133</v>
      </c>
      <c r="J2610" s="134">
        <v>0.29843845350224818</v>
      </c>
    </row>
    <row r="2611" spans="3:10" x14ac:dyDescent="0.3">
      <c r="C2611">
        <v>2134</v>
      </c>
      <c r="D2611" s="40">
        <v>3.1642613486525151</v>
      </c>
      <c r="I2611">
        <v>2134</v>
      </c>
      <c r="J2611" s="134">
        <v>0.36086465962490699</v>
      </c>
    </row>
    <row r="2612" spans="3:10" x14ac:dyDescent="0.3">
      <c r="C2612">
        <v>2135</v>
      </c>
      <c r="D2612" s="40">
        <v>2.4435856456520111</v>
      </c>
      <c r="I2612">
        <v>2135</v>
      </c>
      <c r="J2612" s="134">
        <v>0.11689613623447892</v>
      </c>
    </row>
    <row r="2613" spans="3:10" x14ac:dyDescent="0.3">
      <c r="C2613">
        <v>2136</v>
      </c>
      <c r="D2613" s="40">
        <v>2.1411845317133595</v>
      </c>
      <c r="I2613">
        <v>2136</v>
      </c>
      <c r="J2613" s="134">
        <v>0.20666615206179406</v>
      </c>
    </row>
    <row r="2614" spans="3:10" x14ac:dyDescent="0.3">
      <c r="C2614">
        <v>2137</v>
      </c>
      <c r="D2614" s="40">
        <v>2.8866144342697622</v>
      </c>
      <c r="I2614">
        <v>2137</v>
      </c>
      <c r="J2614" s="134">
        <v>0.18877876929880144</v>
      </c>
    </row>
    <row r="2615" spans="3:10" x14ac:dyDescent="0.3">
      <c r="C2615">
        <v>2138</v>
      </c>
      <c r="D2615" s="40">
        <v>3.1493622135463091</v>
      </c>
      <c r="I2615">
        <v>2138</v>
      </c>
      <c r="J2615" s="134">
        <v>0.23355892221926977</v>
      </c>
    </row>
    <row r="2616" spans="3:10" x14ac:dyDescent="0.3">
      <c r="C2616">
        <v>2139</v>
      </c>
      <c r="D2616" s="40">
        <v>2.6192444812023936</v>
      </c>
      <c r="I2616">
        <v>2139</v>
      </c>
      <c r="J2616" s="134">
        <v>0.26228881601089804</v>
      </c>
    </row>
    <row r="2617" spans="3:10" x14ac:dyDescent="0.3">
      <c r="C2617">
        <v>2140</v>
      </c>
      <c r="D2617" s="40">
        <v>3.2666415175273102</v>
      </c>
      <c r="I2617">
        <v>2140</v>
      </c>
      <c r="J2617" s="134">
        <v>0.19463069247464237</v>
      </c>
    </row>
    <row r="2618" spans="3:10" x14ac:dyDescent="0.3">
      <c r="C2618">
        <v>2141</v>
      </c>
      <c r="D2618" s="40">
        <v>2.4008509948984464</v>
      </c>
      <c r="I2618">
        <v>2141</v>
      </c>
      <c r="J2618" s="134">
        <v>0.22308801710722914</v>
      </c>
    </row>
    <row r="2619" spans="3:10" x14ac:dyDescent="0.3">
      <c r="C2619">
        <v>2142</v>
      </c>
      <c r="D2619" s="40">
        <v>2.3717032123719837</v>
      </c>
      <c r="I2619">
        <v>2142</v>
      </c>
      <c r="J2619" s="134">
        <v>0.13148577162950659</v>
      </c>
    </row>
    <row r="2620" spans="3:10" x14ac:dyDescent="0.3">
      <c r="C2620">
        <v>2143</v>
      </c>
      <c r="D2620" s="40">
        <v>2.2129620465988382</v>
      </c>
      <c r="I2620">
        <v>2143</v>
      </c>
      <c r="J2620" s="134">
        <v>0.26912184215793511</v>
      </c>
    </row>
    <row r="2621" spans="3:10" x14ac:dyDescent="0.3">
      <c r="C2621">
        <v>2144</v>
      </c>
      <c r="D2621" s="40">
        <v>2.9610616748714462</v>
      </c>
      <c r="I2621">
        <v>2144</v>
      </c>
      <c r="J2621" s="134">
        <v>0.2515598517214841</v>
      </c>
    </row>
    <row r="2622" spans="3:10" x14ac:dyDescent="0.3">
      <c r="C2622">
        <v>2145</v>
      </c>
      <c r="D2622" s="40">
        <v>2.4521057158745263</v>
      </c>
      <c r="I2622">
        <v>2145</v>
      </c>
      <c r="J2622" s="134">
        <v>0.1843186661515297</v>
      </c>
    </row>
    <row r="2623" spans="3:10" x14ac:dyDescent="0.3">
      <c r="C2623">
        <v>2146</v>
      </c>
      <c r="D2623" s="40">
        <v>2.9652352488700204</v>
      </c>
      <c r="I2623">
        <v>2146</v>
      </c>
      <c r="J2623" s="134">
        <v>0.37322448797967134</v>
      </c>
    </row>
    <row r="2624" spans="3:10" x14ac:dyDescent="0.3">
      <c r="C2624">
        <v>2147</v>
      </c>
      <c r="D2624" s="40">
        <v>1.9456954149943655</v>
      </c>
      <c r="I2624">
        <v>2147</v>
      </c>
      <c r="J2624" s="134">
        <v>0.38330407844664571</v>
      </c>
    </row>
    <row r="2625" spans="3:10" x14ac:dyDescent="0.3">
      <c r="C2625">
        <v>2148</v>
      </c>
      <c r="D2625" s="40">
        <v>1.9030803385125785</v>
      </c>
      <c r="I2625">
        <v>2148</v>
      </c>
      <c r="J2625" s="134">
        <v>0.17617530862674302</v>
      </c>
    </row>
    <row r="2626" spans="3:10" x14ac:dyDescent="0.3">
      <c r="C2626">
        <v>2149</v>
      </c>
      <c r="D2626" s="40">
        <v>2.8075476951156517</v>
      </c>
      <c r="I2626">
        <v>2149</v>
      </c>
      <c r="J2626" s="134">
        <v>0.33876784131157023</v>
      </c>
    </row>
    <row r="2627" spans="3:10" x14ac:dyDescent="0.3">
      <c r="C2627">
        <v>2150</v>
      </c>
      <c r="D2627" s="40">
        <v>2.8995615316063703</v>
      </c>
      <c r="I2627">
        <v>2150</v>
      </c>
      <c r="J2627" s="134">
        <v>0.26936333085963193</v>
      </c>
    </row>
    <row r="2628" spans="3:10" x14ac:dyDescent="0.3">
      <c r="C2628">
        <v>2151</v>
      </c>
      <c r="D2628" s="40">
        <v>2.7558101916446871</v>
      </c>
      <c r="I2628">
        <v>2151</v>
      </c>
      <c r="J2628" s="134">
        <v>0.2648376362139544</v>
      </c>
    </row>
    <row r="2629" spans="3:10" x14ac:dyDescent="0.3">
      <c r="C2629">
        <v>2152</v>
      </c>
      <c r="D2629" s="40">
        <v>2.7442556632016752</v>
      </c>
      <c r="I2629">
        <v>2152</v>
      </c>
      <c r="J2629" s="134">
        <v>0.32018900400734585</v>
      </c>
    </row>
    <row r="2630" spans="3:10" x14ac:dyDescent="0.3">
      <c r="C2630">
        <v>2153</v>
      </c>
      <c r="D2630" s="40">
        <v>2.2405267229695238</v>
      </c>
      <c r="I2630">
        <v>2153</v>
      </c>
      <c r="J2630" s="134">
        <v>0.10226033088918429</v>
      </c>
    </row>
    <row r="2631" spans="3:10" x14ac:dyDescent="0.3">
      <c r="C2631">
        <v>2154</v>
      </c>
      <c r="D2631" s="40">
        <v>2.1984461279109002</v>
      </c>
      <c r="I2631">
        <v>2154</v>
      </c>
      <c r="J2631" s="134">
        <v>9.706781389816066E-2</v>
      </c>
    </row>
    <row r="2632" spans="3:10" x14ac:dyDescent="0.3">
      <c r="C2632">
        <v>2155</v>
      </c>
      <c r="D2632" s="40">
        <v>2.285168493372876</v>
      </c>
      <c r="I2632">
        <v>2155</v>
      </c>
      <c r="J2632" s="134">
        <v>0.13226552728468755</v>
      </c>
    </row>
    <row r="2633" spans="3:10" x14ac:dyDescent="0.3">
      <c r="C2633">
        <v>2156</v>
      </c>
      <c r="D2633" s="40">
        <v>3.1670308685703739</v>
      </c>
      <c r="I2633">
        <v>2156</v>
      </c>
      <c r="J2633" s="134">
        <v>0.15103498337505461</v>
      </c>
    </row>
    <row r="2634" spans="3:10" x14ac:dyDescent="0.3">
      <c r="C2634">
        <v>2157</v>
      </c>
      <c r="D2634" s="40">
        <v>2.8459517117123259</v>
      </c>
      <c r="I2634">
        <v>2157</v>
      </c>
      <c r="J2634" s="134">
        <v>0.30914716096043771</v>
      </c>
    </row>
    <row r="2635" spans="3:10" x14ac:dyDescent="0.3">
      <c r="C2635">
        <v>2158</v>
      </c>
      <c r="D2635" s="40">
        <v>2.7722300770349371</v>
      </c>
      <c r="I2635">
        <v>2158</v>
      </c>
      <c r="J2635" s="134">
        <v>0.2377131420221803</v>
      </c>
    </row>
    <row r="2636" spans="3:10" x14ac:dyDescent="0.3">
      <c r="C2636">
        <v>2159</v>
      </c>
      <c r="D2636" s="40">
        <v>2.2426249133746601</v>
      </c>
      <c r="I2636">
        <v>2159</v>
      </c>
      <c r="J2636" s="134">
        <v>0.2510721121750481</v>
      </c>
    </row>
    <row r="2637" spans="3:10" x14ac:dyDescent="0.3">
      <c r="C2637">
        <v>2160</v>
      </c>
      <c r="D2637" s="40">
        <v>3.3379463882077536</v>
      </c>
      <c r="I2637">
        <v>2160</v>
      </c>
      <c r="J2637" s="134">
        <v>0.39352705306085034</v>
      </c>
    </row>
    <row r="2638" spans="3:10" x14ac:dyDescent="0.3">
      <c r="C2638">
        <v>2161</v>
      </c>
      <c r="D2638" s="40">
        <v>2.7241364325772142</v>
      </c>
      <c r="I2638">
        <v>2161</v>
      </c>
      <c r="J2638" s="134">
        <v>0.2669669198430793</v>
      </c>
    </row>
    <row r="2639" spans="3:10" x14ac:dyDescent="0.3">
      <c r="C2639">
        <v>2162</v>
      </c>
      <c r="D2639" s="40">
        <v>2.3955523006021351</v>
      </c>
      <c r="I2639">
        <v>2162</v>
      </c>
      <c r="J2639" s="134">
        <v>0.21590713853816723</v>
      </c>
    </row>
    <row r="2640" spans="3:10" x14ac:dyDescent="0.3">
      <c r="C2640">
        <v>2163</v>
      </c>
      <c r="D2640" s="40">
        <v>2.6067576227780895</v>
      </c>
      <c r="I2640">
        <v>2163</v>
      </c>
      <c r="J2640" s="134">
        <v>0.2016829392705437</v>
      </c>
    </row>
    <row r="2641" spans="3:10" x14ac:dyDescent="0.3">
      <c r="C2641">
        <v>2164</v>
      </c>
      <c r="D2641" s="40">
        <v>2.941930476963706</v>
      </c>
      <c r="I2641">
        <v>2164</v>
      </c>
      <c r="J2641" s="134">
        <v>0.21811520406977025</v>
      </c>
    </row>
    <row r="2642" spans="3:10" x14ac:dyDescent="0.3">
      <c r="C2642">
        <v>2165</v>
      </c>
      <c r="D2642" s="40">
        <v>2.7412121834837571</v>
      </c>
      <c r="I2642">
        <v>2165</v>
      </c>
      <c r="J2642" s="134">
        <v>0.14280436750495085</v>
      </c>
    </row>
    <row r="2643" spans="3:10" x14ac:dyDescent="0.3">
      <c r="C2643">
        <v>2166</v>
      </c>
      <c r="D2643" s="40">
        <v>2.8065216995733917</v>
      </c>
      <c r="I2643">
        <v>2166</v>
      </c>
      <c r="J2643" s="134">
        <v>0.18942395772364451</v>
      </c>
    </row>
    <row r="2644" spans="3:10" x14ac:dyDescent="0.3">
      <c r="C2644">
        <v>2167</v>
      </c>
      <c r="D2644" s="40">
        <v>1.8401104793930769</v>
      </c>
      <c r="I2644">
        <v>2167</v>
      </c>
      <c r="J2644" s="134">
        <v>0.27399925435116046</v>
      </c>
    </row>
    <row r="2645" spans="3:10" x14ac:dyDescent="0.3">
      <c r="C2645">
        <v>2168</v>
      </c>
      <c r="D2645" s="40">
        <v>2.3942408895915945</v>
      </c>
      <c r="I2645">
        <v>2168</v>
      </c>
      <c r="J2645" s="134">
        <v>0.29348056679521783</v>
      </c>
    </row>
    <row r="2646" spans="3:10" x14ac:dyDescent="0.3">
      <c r="C2646">
        <v>2169</v>
      </c>
      <c r="D2646" s="40">
        <v>2.9744201408870827</v>
      </c>
      <c r="I2646">
        <v>2169</v>
      </c>
      <c r="J2646" s="134">
        <v>0.1969725107103304</v>
      </c>
    </row>
    <row r="2647" spans="3:10" x14ac:dyDescent="0.3">
      <c r="C2647">
        <v>2170</v>
      </c>
      <c r="D2647" s="40">
        <v>2.6129498318563682</v>
      </c>
      <c r="I2647">
        <v>2170</v>
      </c>
      <c r="J2647" s="134">
        <v>0.33085257209410868</v>
      </c>
    </row>
    <row r="2648" spans="3:10" x14ac:dyDescent="0.3">
      <c r="C2648">
        <v>2171</v>
      </c>
      <c r="D2648" s="40">
        <v>2.9778507207874889</v>
      </c>
      <c r="I2648">
        <v>2171</v>
      </c>
      <c r="J2648" s="134">
        <v>0.14965521252439884</v>
      </c>
    </row>
    <row r="2649" spans="3:10" x14ac:dyDescent="0.3">
      <c r="C2649">
        <v>2172</v>
      </c>
      <c r="D2649" s="40">
        <v>1.9273106908302815</v>
      </c>
      <c r="I2649">
        <v>2172</v>
      </c>
      <c r="J2649" s="134">
        <v>0.1619066245444849</v>
      </c>
    </row>
    <row r="2650" spans="3:10" x14ac:dyDescent="0.3">
      <c r="C2650">
        <v>2173</v>
      </c>
      <c r="D2650" s="40">
        <v>2.5780072743219304</v>
      </c>
      <c r="I2650">
        <v>2173</v>
      </c>
      <c r="J2650" s="134">
        <v>0.16599356688313205</v>
      </c>
    </row>
    <row r="2651" spans="3:10" x14ac:dyDescent="0.3">
      <c r="C2651">
        <v>2174</v>
      </c>
      <c r="D2651" s="40">
        <v>2.3613649644659955</v>
      </c>
      <c r="I2651">
        <v>2174</v>
      </c>
      <c r="J2651" s="134">
        <v>0.35786572098815861</v>
      </c>
    </row>
    <row r="2652" spans="3:10" x14ac:dyDescent="0.3">
      <c r="C2652">
        <v>2175</v>
      </c>
      <c r="D2652" s="40">
        <v>3.1352111767501376</v>
      </c>
      <c r="I2652">
        <v>2175</v>
      </c>
      <c r="J2652" s="134">
        <v>0.13561017451099011</v>
      </c>
    </row>
    <row r="2653" spans="3:10" x14ac:dyDescent="0.3">
      <c r="C2653">
        <v>2176</v>
      </c>
      <c r="D2653" s="40">
        <v>2.1019952946578511</v>
      </c>
      <c r="I2653">
        <v>2176</v>
      </c>
      <c r="J2653" s="134">
        <v>0.11026490200232675</v>
      </c>
    </row>
    <row r="2654" spans="3:10" x14ac:dyDescent="0.3">
      <c r="C2654">
        <v>2177</v>
      </c>
      <c r="D2654" s="40">
        <v>2.581935542506467</v>
      </c>
      <c r="I2654">
        <v>2177</v>
      </c>
      <c r="J2654" s="134">
        <v>0.1145666965219827</v>
      </c>
    </row>
    <row r="2655" spans="3:10" x14ac:dyDescent="0.3">
      <c r="C2655">
        <v>2178</v>
      </c>
      <c r="D2655" s="40">
        <v>2.2619740171420109</v>
      </c>
      <c r="I2655">
        <v>2178</v>
      </c>
      <c r="J2655" s="134">
        <v>0.35889350669004894</v>
      </c>
    </row>
    <row r="2656" spans="3:10" x14ac:dyDescent="0.3">
      <c r="C2656">
        <v>2179</v>
      </c>
      <c r="D2656" s="40">
        <v>2.262846961110216</v>
      </c>
      <c r="I2656">
        <v>2179</v>
      </c>
      <c r="J2656" s="134">
        <v>0.27730256328989134</v>
      </c>
    </row>
    <row r="2657" spans="3:10" x14ac:dyDescent="0.3">
      <c r="C2657">
        <v>2180</v>
      </c>
      <c r="D2657" s="40">
        <v>3.1879212354348203</v>
      </c>
      <c r="I2657">
        <v>2180</v>
      </c>
      <c r="J2657" s="134">
        <v>0.12788750807591054</v>
      </c>
    </row>
    <row r="2658" spans="3:10" x14ac:dyDescent="0.3">
      <c r="C2658">
        <v>2181</v>
      </c>
      <c r="D2658" s="40">
        <v>2.2601061026726961</v>
      </c>
      <c r="I2658">
        <v>2181</v>
      </c>
      <c r="J2658" s="134">
        <v>0.1460803081844928</v>
      </c>
    </row>
    <row r="2659" spans="3:10" x14ac:dyDescent="0.3">
      <c r="C2659">
        <v>2182</v>
      </c>
      <c r="D2659" s="40">
        <v>2.7522880361434678</v>
      </c>
      <c r="I2659">
        <v>2182</v>
      </c>
      <c r="J2659" s="134">
        <v>0.35983277047317053</v>
      </c>
    </row>
    <row r="2660" spans="3:10" x14ac:dyDescent="0.3">
      <c r="C2660">
        <v>2183</v>
      </c>
      <c r="D2660" s="40">
        <v>2.5906547913234497</v>
      </c>
      <c r="I2660">
        <v>2183</v>
      </c>
      <c r="J2660" s="134">
        <v>0.12088813477946547</v>
      </c>
    </row>
    <row r="2661" spans="3:10" x14ac:dyDescent="0.3">
      <c r="C2661">
        <v>2184</v>
      </c>
      <c r="D2661" s="40">
        <v>2.9819583354250914</v>
      </c>
      <c r="I2661">
        <v>2184</v>
      </c>
      <c r="J2661" s="134">
        <v>0.24788750963252126</v>
      </c>
    </row>
    <row r="2662" spans="3:10" x14ac:dyDescent="0.3">
      <c r="C2662">
        <v>2185</v>
      </c>
      <c r="D2662" s="40">
        <v>2.1463170682067942</v>
      </c>
      <c r="I2662">
        <v>2185</v>
      </c>
      <c r="J2662" s="134">
        <v>0.35076808540646143</v>
      </c>
    </row>
    <row r="2663" spans="3:10" x14ac:dyDescent="0.3">
      <c r="C2663">
        <v>2186</v>
      </c>
      <c r="D2663" s="40">
        <v>2.4586842179279733</v>
      </c>
      <c r="I2663">
        <v>2186</v>
      </c>
      <c r="J2663" s="134">
        <v>0.21707744152395603</v>
      </c>
    </row>
    <row r="2664" spans="3:10" x14ac:dyDescent="0.3">
      <c r="C2664">
        <v>2187</v>
      </c>
      <c r="D2664" s="40">
        <v>2.0451864610760704</v>
      </c>
      <c r="I2664">
        <v>2187</v>
      </c>
      <c r="J2664" s="134">
        <v>0.27401160361036125</v>
      </c>
    </row>
    <row r="2665" spans="3:10" x14ac:dyDescent="0.3">
      <c r="C2665">
        <v>2188</v>
      </c>
      <c r="D2665" s="40">
        <v>2.631037641620035</v>
      </c>
      <c r="I2665">
        <v>2188</v>
      </c>
      <c r="J2665" s="134">
        <v>0.36233787768090431</v>
      </c>
    </row>
    <row r="2666" spans="3:10" x14ac:dyDescent="0.3">
      <c r="C2666">
        <v>2189</v>
      </c>
      <c r="D2666" s="40">
        <v>1.8706647760846327</v>
      </c>
      <c r="I2666">
        <v>2189</v>
      </c>
      <c r="J2666" s="134">
        <v>0.20719448370120586</v>
      </c>
    </row>
    <row r="2667" spans="3:10" x14ac:dyDescent="0.3">
      <c r="C2667">
        <v>2190</v>
      </c>
      <c r="D2667" s="40">
        <v>3.2863821799243338</v>
      </c>
      <c r="I2667">
        <v>2190</v>
      </c>
      <c r="J2667" s="134">
        <v>0.27314778297056974</v>
      </c>
    </row>
    <row r="2668" spans="3:10" x14ac:dyDescent="0.3">
      <c r="C2668">
        <v>2191</v>
      </c>
      <c r="D2668" s="40">
        <v>2.3015968246456553</v>
      </c>
      <c r="I2668">
        <v>2191</v>
      </c>
      <c r="J2668" s="134">
        <v>0.31829610576435652</v>
      </c>
    </row>
    <row r="2669" spans="3:10" x14ac:dyDescent="0.3">
      <c r="C2669">
        <v>2192</v>
      </c>
      <c r="D2669" s="40">
        <v>2.301232033848172</v>
      </c>
      <c r="I2669">
        <v>2192</v>
      </c>
      <c r="J2669" s="134">
        <v>0.18919374831411551</v>
      </c>
    </row>
    <row r="2670" spans="3:10" x14ac:dyDescent="0.3">
      <c r="C2670">
        <v>2193</v>
      </c>
      <c r="D2670" s="40">
        <v>3.0235375180357318</v>
      </c>
      <c r="I2670">
        <v>2193</v>
      </c>
      <c r="J2670" s="134">
        <v>0.20994080512921665</v>
      </c>
    </row>
    <row r="2671" spans="3:10" x14ac:dyDescent="0.3">
      <c r="C2671">
        <v>2194</v>
      </c>
      <c r="D2671" s="40">
        <v>2.149818163807907</v>
      </c>
      <c r="I2671">
        <v>2194</v>
      </c>
      <c r="J2671" s="134">
        <v>0.17504748111762591</v>
      </c>
    </row>
    <row r="2672" spans="3:10" x14ac:dyDescent="0.3">
      <c r="C2672">
        <v>2195</v>
      </c>
      <c r="D2672" s="40">
        <v>3.0169490950045388</v>
      </c>
      <c r="I2672">
        <v>2195</v>
      </c>
      <c r="J2672" s="134">
        <v>0.17379614448376235</v>
      </c>
    </row>
    <row r="2673" spans="3:10" x14ac:dyDescent="0.3">
      <c r="C2673">
        <v>2196</v>
      </c>
      <c r="D2673" s="40">
        <v>1.6953593462830192</v>
      </c>
      <c r="I2673">
        <v>2196</v>
      </c>
      <c r="J2673" s="134">
        <v>0.14379101943007622</v>
      </c>
    </row>
    <row r="2674" spans="3:10" x14ac:dyDescent="0.3">
      <c r="C2674">
        <v>2197</v>
      </c>
      <c r="D2674" s="40">
        <v>2.0714626119794834</v>
      </c>
      <c r="I2674">
        <v>2197</v>
      </c>
      <c r="J2674" s="134">
        <v>0.2356277344265858</v>
      </c>
    </row>
    <row r="2675" spans="3:10" x14ac:dyDescent="0.3">
      <c r="C2675">
        <v>2198</v>
      </c>
      <c r="D2675" s="40">
        <v>2.3278143634837156</v>
      </c>
      <c r="I2675">
        <v>2198</v>
      </c>
      <c r="J2675" s="134">
        <v>0.23237711654927873</v>
      </c>
    </row>
    <row r="2676" spans="3:10" x14ac:dyDescent="0.3">
      <c r="C2676">
        <v>2199</v>
      </c>
      <c r="D2676" s="40">
        <v>2.4002699563224694</v>
      </c>
      <c r="I2676">
        <v>2199</v>
      </c>
      <c r="J2676" s="134">
        <v>0.20562043539232455</v>
      </c>
    </row>
    <row r="2677" spans="3:10" x14ac:dyDescent="0.3">
      <c r="C2677">
        <v>2200</v>
      </c>
      <c r="D2677" s="40">
        <v>3.2321930124329961</v>
      </c>
      <c r="I2677">
        <v>2200</v>
      </c>
      <c r="J2677" s="134">
        <v>0.35282905428560873</v>
      </c>
    </row>
    <row r="2678" spans="3:10" x14ac:dyDescent="0.3">
      <c r="C2678">
        <v>2201</v>
      </c>
      <c r="D2678" s="40">
        <v>2.580041228484423</v>
      </c>
      <c r="I2678">
        <v>2201</v>
      </c>
      <c r="J2678" s="134">
        <v>0.24111395178467032</v>
      </c>
    </row>
    <row r="2679" spans="3:10" x14ac:dyDescent="0.3">
      <c r="C2679">
        <v>2202</v>
      </c>
      <c r="D2679" s="40">
        <v>2.9945882107763206</v>
      </c>
      <c r="I2679">
        <v>2202</v>
      </c>
      <c r="J2679" s="134">
        <v>0.2785829522919967</v>
      </c>
    </row>
    <row r="2680" spans="3:10" x14ac:dyDescent="0.3">
      <c r="C2680">
        <v>2203</v>
      </c>
      <c r="D2680" s="40">
        <v>3.3810228493118806</v>
      </c>
      <c r="I2680">
        <v>2203</v>
      </c>
      <c r="J2680" s="134">
        <v>0.30726463907670398</v>
      </c>
    </row>
    <row r="2681" spans="3:10" x14ac:dyDescent="0.3">
      <c r="C2681">
        <v>2204</v>
      </c>
      <c r="D2681" s="40">
        <v>2.7380692355911984</v>
      </c>
      <c r="I2681">
        <v>2204</v>
      </c>
      <c r="J2681" s="134">
        <v>0.16254345382953006</v>
      </c>
    </row>
    <row r="2682" spans="3:10" x14ac:dyDescent="0.3">
      <c r="C2682">
        <v>2205</v>
      </c>
      <c r="D2682" s="40">
        <v>2.8614295091702515</v>
      </c>
      <c r="I2682">
        <v>2205</v>
      </c>
      <c r="J2682" s="134">
        <v>0.1017596626592927</v>
      </c>
    </row>
    <row r="2683" spans="3:10" x14ac:dyDescent="0.3">
      <c r="C2683">
        <v>2206</v>
      </c>
      <c r="D2683" s="40">
        <v>2.6471232057354812</v>
      </c>
      <c r="I2683">
        <v>2206</v>
      </c>
      <c r="J2683" s="134">
        <v>0.31513717961131293</v>
      </c>
    </row>
    <row r="2684" spans="3:10" x14ac:dyDescent="0.3">
      <c r="C2684">
        <v>2207</v>
      </c>
      <c r="D2684" s="40">
        <v>3.047479533064466</v>
      </c>
      <c r="I2684">
        <v>2207</v>
      </c>
      <c r="J2684" s="134">
        <v>0.33161545299932471</v>
      </c>
    </row>
    <row r="2685" spans="3:10" x14ac:dyDescent="0.3">
      <c r="C2685">
        <v>2208</v>
      </c>
      <c r="D2685" s="40">
        <v>2.7974736712970958</v>
      </c>
      <c r="I2685">
        <v>2208</v>
      </c>
      <c r="J2685" s="134">
        <v>0.23096208209991564</v>
      </c>
    </row>
    <row r="2686" spans="3:10" x14ac:dyDescent="0.3">
      <c r="C2686">
        <v>2209</v>
      </c>
      <c r="D2686" s="40">
        <v>3.3589836861076021</v>
      </c>
      <c r="I2686">
        <v>2209</v>
      </c>
      <c r="J2686" s="134">
        <v>0.20883194250581671</v>
      </c>
    </row>
    <row r="2687" spans="3:10" x14ac:dyDescent="0.3">
      <c r="C2687">
        <v>2210</v>
      </c>
      <c r="D2687" s="40">
        <v>3.2366019398945753</v>
      </c>
      <c r="I2687">
        <v>2210</v>
      </c>
      <c r="J2687" s="134">
        <v>0.23237912457082865</v>
      </c>
    </row>
    <row r="2688" spans="3:10" x14ac:dyDescent="0.3">
      <c r="C2688">
        <v>2211</v>
      </c>
      <c r="D2688" s="40">
        <v>2.982016564398891</v>
      </c>
      <c r="I2688">
        <v>2211</v>
      </c>
      <c r="J2688" s="134">
        <v>0.28337175213518595</v>
      </c>
    </row>
    <row r="2689" spans="3:10" x14ac:dyDescent="0.3">
      <c r="C2689">
        <v>2212</v>
      </c>
      <c r="D2689" s="40">
        <v>1.9669543812904622</v>
      </c>
      <c r="I2689">
        <v>2212</v>
      </c>
      <c r="J2689" s="134">
        <v>0.19107084612158221</v>
      </c>
    </row>
    <row r="2690" spans="3:10" x14ac:dyDescent="0.3">
      <c r="C2690">
        <v>2213</v>
      </c>
      <c r="D2690" s="40">
        <v>3.6067597646099445</v>
      </c>
      <c r="I2690">
        <v>2213</v>
      </c>
      <c r="J2690" s="134">
        <v>6.5131498856490389E-2</v>
      </c>
    </row>
    <row r="2691" spans="3:10" x14ac:dyDescent="0.3">
      <c r="C2691">
        <v>2214</v>
      </c>
      <c r="D2691" s="40">
        <v>2.8684418149586208</v>
      </c>
      <c r="I2691">
        <v>2214</v>
      </c>
      <c r="J2691" s="134">
        <v>0.3471274994001492</v>
      </c>
    </row>
    <row r="2692" spans="3:10" x14ac:dyDescent="0.3">
      <c r="C2692">
        <v>2215</v>
      </c>
      <c r="D2692" s="40">
        <v>2.7678231606287644</v>
      </c>
      <c r="I2692">
        <v>2215</v>
      </c>
      <c r="J2692" s="134">
        <v>5.8910322779577085E-2</v>
      </c>
    </row>
    <row r="2693" spans="3:10" x14ac:dyDescent="0.3">
      <c r="C2693">
        <v>2216</v>
      </c>
      <c r="D2693" s="40">
        <v>2.8327475508993625</v>
      </c>
      <c r="I2693">
        <v>2216</v>
      </c>
      <c r="J2693" s="134">
        <v>0.13124524146513639</v>
      </c>
    </row>
    <row r="2694" spans="3:10" x14ac:dyDescent="0.3">
      <c r="C2694">
        <v>2217</v>
      </c>
      <c r="D2694" s="40">
        <v>3.0615970617078929</v>
      </c>
      <c r="I2694">
        <v>2217</v>
      </c>
      <c r="J2694" s="134">
        <v>0.29102537607914658</v>
      </c>
    </row>
    <row r="2695" spans="3:10" x14ac:dyDescent="0.3">
      <c r="C2695">
        <v>2218</v>
      </c>
      <c r="D2695" s="40">
        <v>2.4866264373171587</v>
      </c>
      <c r="I2695">
        <v>2218</v>
      </c>
      <c r="J2695" s="134">
        <v>0.32988771762502678</v>
      </c>
    </row>
    <row r="2696" spans="3:10" x14ac:dyDescent="0.3">
      <c r="C2696">
        <v>2219</v>
      </c>
      <c r="D2696" s="40">
        <v>2.3430148518238516</v>
      </c>
      <c r="I2696">
        <v>2219</v>
      </c>
      <c r="J2696" s="134">
        <v>0.18029317322468286</v>
      </c>
    </row>
    <row r="2697" spans="3:10" x14ac:dyDescent="0.3">
      <c r="C2697">
        <v>2220</v>
      </c>
      <c r="D2697" s="40">
        <v>2.8478683938439007</v>
      </c>
      <c r="I2697">
        <v>2220</v>
      </c>
      <c r="J2697" s="134">
        <v>0.31473161436199804</v>
      </c>
    </row>
    <row r="2698" spans="3:10" x14ac:dyDescent="0.3">
      <c r="C2698">
        <v>2221</v>
      </c>
      <c r="D2698" s="40">
        <v>2.8587124495571468</v>
      </c>
      <c r="I2698">
        <v>2221</v>
      </c>
      <c r="J2698" s="134">
        <v>0.27137322206196068</v>
      </c>
    </row>
    <row r="2699" spans="3:10" x14ac:dyDescent="0.3">
      <c r="C2699">
        <v>2222</v>
      </c>
      <c r="D2699" s="40">
        <v>2.6443027192247737</v>
      </c>
      <c r="I2699">
        <v>2222</v>
      </c>
      <c r="J2699" s="134">
        <v>0.37140549555038938</v>
      </c>
    </row>
    <row r="2700" spans="3:10" x14ac:dyDescent="0.3">
      <c r="C2700">
        <v>2223</v>
      </c>
      <c r="D2700" s="40">
        <v>2.9539881140038529</v>
      </c>
      <c r="I2700">
        <v>2223</v>
      </c>
      <c r="J2700" s="134">
        <v>0.1733719315782849</v>
      </c>
    </row>
    <row r="2701" spans="3:10" x14ac:dyDescent="0.3">
      <c r="C2701">
        <v>2224</v>
      </c>
      <c r="D2701" s="40">
        <v>3.0269711947893443</v>
      </c>
      <c r="I2701">
        <v>2224</v>
      </c>
      <c r="J2701" s="134">
        <v>0.21511334248360781</v>
      </c>
    </row>
    <row r="2702" spans="3:10" x14ac:dyDescent="0.3">
      <c r="C2702">
        <v>2225</v>
      </c>
      <c r="D2702" s="40">
        <v>2.8836679893110437</v>
      </c>
      <c r="I2702">
        <v>2225</v>
      </c>
      <c r="J2702" s="134">
        <v>8.4370238299492639E-2</v>
      </c>
    </row>
    <row r="2703" spans="3:10" x14ac:dyDescent="0.3">
      <c r="C2703">
        <v>2226</v>
      </c>
      <c r="D2703" s="40">
        <v>2.1455591010938591</v>
      </c>
      <c r="I2703">
        <v>2226</v>
      </c>
      <c r="J2703" s="134">
        <v>0.15695862678946959</v>
      </c>
    </row>
    <row r="2704" spans="3:10" x14ac:dyDescent="0.3">
      <c r="C2704">
        <v>2227</v>
      </c>
      <c r="D2704" s="40">
        <v>3.4368784599387778</v>
      </c>
      <c r="I2704">
        <v>2227</v>
      </c>
      <c r="J2704" s="134">
        <v>0.24005484807575095</v>
      </c>
    </row>
    <row r="2705" spans="3:10" x14ac:dyDescent="0.3">
      <c r="C2705">
        <v>2228</v>
      </c>
      <c r="D2705" s="40">
        <v>2.8713751670023866</v>
      </c>
      <c r="I2705">
        <v>2228</v>
      </c>
      <c r="J2705" s="134">
        <v>0.26949670712108698</v>
      </c>
    </row>
    <row r="2706" spans="3:10" x14ac:dyDescent="0.3">
      <c r="C2706">
        <v>2229</v>
      </c>
      <c r="D2706" s="40">
        <v>3.2383609906556101</v>
      </c>
      <c r="I2706">
        <v>2229</v>
      </c>
      <c r="J2706" s="134">
        <v>0.28395123378505605</v>
      </c>
    </row>
    <row r="2707" spans="3:10" x14ac:dyDescent="0.3">
      <c r="C2707">
        <v>2230</v>
      </c>
      <c r="D2707" s="40">
        <v>2.4646258889875665</v>
      </c>
      <c r="I2707">
        <v>2230</v>
      </c>
      <c r="J2707" s="134">
        <v>0.22842641302883604</v>
      </c>
    </row>
    <row r="2708" spans="3:10" x14ac:dyDescent="0.3">
      <c r="C2708">
        <v>2231</v>
      </c>
      <c r="D2708" s="40">
        <v>2.7283757081755389</v>
      </c>
      <c r="I2708">
        <v>2231</v>
      </c>
      <c r="J2708" s="134">
        <v>0.19825453940232984</v>
      </c>
    </row>
    <row r="2709" spans="3:10" x14ac:dyDescent="0.3">
      <c r="C2709">
        <v>2232</v>
      </c>
      <c r="D2709" s="40">
        <v>1.9387914385696738</v>
      </c>
      <c r="I2709">
        <v>2232</v>
      </c>
      <c r="J2709" s="134">
        <v>0.26793595119616875</v>
      </c>
    </row>
    <row r="2710" spans="3:10" x14ac:dyDescent="0.3">
      <c r="C2710">
        <v>2233</v>
      </c>
      <c r="D2710" s="40">
        <v>2.1408021685962755</v>
      </c>
      <c r="I2710">
        <v>2233</v>
      </c>
      <c r="J2710" s="134">
        <v>0.19702038360751462</v>
      </c>
    </row>
    <row r="2711" spans="3:10" x14ac:dyDescent="0.3">
      <c r="C2711">
        <v>2234</v>
      </c>
      <c r="D2711" s="40">
        <v>2.8601982156987127</v>
      </c>
      <c r="I2711">
        <v>2234</v>
      </c>
      <c r="J2711" s="134">
        <v>0.37029332576934193</v>
      </c>
    </row>
    <row r="2712" spans="3:10" x14ac:dyDescent="0.3">
      <c r="C2712">
        <v>2235</v>
      </c>
      <c r="D2712" s="40">
        <v>2.3587078302193247</v>
      </c>
      <c r="I2712">
        <v>2235</v>
      </c>
      <c r="J2712" s="134">
        <v>0.16985284605236362</v>
      </c>
    </row>
    <row r="2713" spans="3:10" x14ac:dyDescent="0.3">
      <c r="C2713">
        <v>2236</v>
      </c>
      <c r="D2713" s="40">
        <v>3.5988605817012269</v>
      </c>
      <c r="I2713">
        <v>2236</v>
      </c>
      <c r="J2713" s="134">
        <v>0.1737445837156375</v>
      </c>
    </row>
    <row r="2714" spans="3:10" x14ac:dyDescent="0.3">
      <c r="C2714">
        <v>2237</v>
      </c>
      <c r="D2714" s="40">
        <v>3.3623162779194735</v>
      </c>
      <c r="I2714">
        <v>2237</v>
      </c>
      <c r="J2714" s="134">
        <v>0.13195326722036094</v>
      </c>
    </row>
    <row r="2715" spans="3:10" x14ac:dyDescent="0.3">
      <c r="C2715">
        <v>2238</v>
      </c>
      <c r="D2715" s="40">
        <v>1.8970610778161725</v>
      </c>
      <c r="I2715">
        <v>2238</v>
      </c>
      <c r="J2715" s="134">
        <v>0.16124180003018229</v>
      </c>
    </row>
    <row r="2716" spans="3:10" x14ac:dyDescent="0.3">
      <c r="C2716">
        <v>2239</v>
      </c>
      <c r="D2716" s="40">
        <v>1.6141280920722756</v>
      </c>
      <c r="I2716">
        <v>2239</v>
      </c>
      <c r="J2716" s="134">
        <v>0.26861318401014134</v>
      </c>
    </row>
    <row r="2717" spans="3:10" x14ac:dyDescent="0.3">
      <c r="C2717">
        <v>2240</v>
      </c>
      <c r="D2717" s="40">
        <v>2.8470663256468773</v>
      </c>
      <c r="I2717">
        <v>2240</v>
      </c>
      <c r="J2717" s="134">
        <v>0.24680766037451551</v>
      </c>
    </row>
    <row r="2718" spans="3:10" x14ac:dyDescent="0.3">
      <c r="C2718">
        <v>2241</v>
      </c>
      <c r="D2718" s="40">
        <v>3.3172544459662641</v>
      </c>
      <c r="I2718">
        <v>2241</v>
      </c>
      <c r="J2718" s="134">
        <v>0.154037245107294</v>
      </c>
    </row>
    <row r="2719" spans="3:10" x14ac:dyDescent="0.3">
      <c r="C2719">
        <v>2242</v>
      </c>
      <c r="D2719" s="40">
        <v>3.034151405159923</v>
      </c>
      <c r="I2719">
        <v>2242</v>
      </c>
      <c r="J2719" s="134">
        <v>0.17825943320182258</v>
      </c>
    </row>
    <row r="2720" spans="3:10" x14ac:dyDescent="0.3">
      <c r="C2720">
        <v>2243</v>
      </c>
      <c r="D2720" s="40">
        <v>1.9966109924526072</v>
      </c>
      <c r="I2720">
        <v>2243</v>
      </c>
      <c r="J2720" s="134">
        <v>0.24204176445280345</v>
      </c>
    </row>
    <row r="2721" spans="3:10" x14ac:dyDescent="0.3">
      <c r="C2721">
        <v>2244</v>
      </c>
      <c r="D2721" s="40">
        <v>2.1670109296411417</v>
      </c>
      <c r="I2721">
        <v>2244</v>
      </c>
      <c r="J2721" s="134">
        <v>0.337988927211055</v>
      </c>
    </row>
    <row r="2722" spans="3:10" x14ac:dyDescent="0.3">
      <c r="C2722">
        <v>2245</v>
      </c>
      <c r="D2722" s="40">
        <v>2.7246881831020215</v>
      </c>
      <c r="I2722">
        <v>2245</v>
      </c>
      <c r="J2722" s="134">
        <v>0.26618272857193959</v>
      </c>
    </row>
    <row r="2723" spans="3:10" x14ac:dyDescent="0.3">
      <c r="C2723">
        <v>2246</v>
      </c>
      <c r="D2723" s="40">
        <v>2.4688724997036351</v>
      </c>
      <c r="I2723">
        <v>2246</v>
      </c>
      <c r="J2723" s="134">
        <v>0.2421760063169125</v>
      </c>
    </row>
    <row r="2724" spans="3:10" x14ac:dyDescent="0.3">
      <c r="C2724">
        <v>2247</v>
      </c>
      <c r="D2724" s="40">
        <v>2.8741499030817943</v>
      </c>
      <c r="I2724">
        <v>2247</v>
      </c>
      <c r="J2724" s="134">
        <v>0.2837872350161541</v>
      </c>
    </row>
    <row r="2725" spans="3:10" x14ac:dyDescent="0.3">
      <c r="C2725">
        <v>2248</v>
      </c>
      <c r="D2725" s="40">
        <v>2.5542647467096393</v>
      </c>
      <c r="I2725">
        <v>2248</v>
      </c>
      <c r="J2725" s="134">
        <v>0.11606010287783297</v>
      </c>
    </row>
    <row r="2726" spans="3:10" x14ac:dyDescent="0.3">
      <c r="C2726">
        <v>2249</v>
      </c>
      <c r="D2726" s="40">
        <v>2.8327486407330613</v>
      </c>
      <c r="I2726">
        <v>2249</v>
      </c>
      <c r="J2726" s="134">
        <v>0.30410419858601556</v>
      </c>
    </row>
    <row r="2727" spans="3:10" x14ac:dyDescent="0.3">
      <c r="C2727">
        <v>2250</v>
      </c>
      <c r="D2727" s="40">
        <v>2.927453311835146</v>
      </c>
      <c r="I2727">
        <v>2250</v>
      </c>
      <c r="J2727" s="134">
        <v>0.17634157346135915</v>
      </c>
    </row>
    <row r="2728" spans="3:10" x14ac:dyDescent="0.3">
      <c r="C2728">
        <v>2251</v>
      </c>
      <c r="D2728" s="40">
        <v>2.1924987283035398</v>
      </c>
      <c r="I2728">
        <v>2251</v>
      </c>
      <c r="J2728" s="134">
        <v>0.21499509095581315</v>
      </c>
    </row>
    <row r="2729" spans="3:10" x14ac:dyDescent="0.3">
      <c r="C2729">
        <v>2252</v>
      </c>
      <c r="D2729" s="40">
        <v>3.3509398797773025</v>
      </c>
      <c r="I2729">
        <v>2252</v>
      </c>
      <c r="J2729" s="134">
        <v>0.17664399304065848</v>
      </c>
    </row>
    <row r="2730" spans="3:10" x14ac:dyDescent="0.3">
      <c r="C2730">
        <v>2253</v>
      </c>
      <c r="D2730" s="40">
        <v>2.56998848978558</v>
      </c>
      <c r="I2730">
        <v>2253</v>
      </c>
      <c r="J2730" s="134">
        <v>0.20169903171921844</v>
      </c>
    </row>
    <row r="2731" spans="3:10" x14ac:dyDescent="0.3">
      <c r="C2731">
        <v>2254</v>
      </c>
      <c r="D2731" s="40">
        <v>2.927581889752779</v>
      </c>
      <c r="I2731">
        <v>2254</v>
      </c>
      <c r="J2731" s="134">
        <v>0.27767967603550714</v>
      </c>
    </row>
    <row r="2732" spans="3:10" x14ac:dyDescent="0.3">
      <c r="C2732">
        <v>2255</v>
      </c>
      <c r="D2732" s="40">
        <v>2.6637837027914317</v>
      </c>
      <c r="I2732">
        <v>2255</v>
      </c>
      <c r="J2732" s="134">
        <v>0.19129955069189508</v>
      </c>
    </row>
    <row r="2733" spans="3:10" x14ac:dyDescent="0.3">
      <c r="C2733">
        <v>2256</v>
      </c>
      <c r="D2733" s="40">
        <v>1.9010456739450396</v>
      </c>
      <c r="I2733">
        <v>2256</v>
      </c>
      <c r="J2733" s="134">
        <v>0.29135277489695688</v>
      </c>
    </row>
    <row r="2734" spans="3:10" x14ac:dyDescent="0.3">
      <c r="C2734">
        <v>2257</v>
      </c>
      <c r="D2734" s="40">
        <v>2.7411796309447927</v>
      </c>
      <c r="I2734">
        <v>2257</v>
      </c>
      <c r="J2734" s="134">
        <v>0.34651777223290314</v>
      </c>
    </row>
    <row r="2735" spans="3:10" x14ac:dyDescent="0.3">
      <c r="C2735">
        <v>2258</v>
      </c>
      <c r="D2735" s="40">
        <v>3.1124187600498496</v>
      </c>
      <c r="I2735">
        <v>2258</v>
      </c>
      <c r="J2735" s="134">
        <v>0.35504440408486504</v>
      </c>
    </row>
    <row r="2736" spans="3:10" x14ac:dyDescent="0.3">
      <c r="C2736">
        <v>2259</v>
      </c>
      <c r="D2736" s="40">
        <v>3.0875378129847166</v>
      </c>
      <c r="I2736">
        <v>2259</v>
      </c>
      <c r="J2736" s="134">
        <v>0.16144561557852266</v>
      </c>
    </row>
    <row r="2737" spans="3:10" x14ac:dyDescent="0.3">
      <c r="C2737">
        <v>2260</v>
      </c>
      <c r="D2737" s="40">
        <v>2.6692279841619913</v>
      </c>
      <c r="I2737">
        <v>2260</v>
      </c>
      <c r="J2737" s="134">
        <v>0.15722535710441532</v>
      </c>
    </row>
    <row r="2738" spans="3:10" x14ac:dyDescent="0.3">
      <c r="C2738">
        <v>2261</v>
      </c>
      <c r="D2738" s="40">
        <v>2.6642425244861383</v>
      </c>
      <c r="I2738">
        <v>2261</v>
      </c>
      <c r="J2738" s="134">
        <v>0.27702543627781218</v>
      </c>
    </row>
    <row r="2739" spans="3:10" x14ac:dyDescent="0.3">
      <c r="C2739">
        <v>2262</v>
      </c>
      <c r="D2739" s="40">
        <v>2.5461001256017459</v>
      </c>
      <c r="I2739">
        <v>2262</v>
      </c>
      <c r="J2739" s="134">
        <v>7.1011565904986362E-2</v>
      </c>
    </row>
    <row r="2740" spans="3:10" x14ac:dyDescent="0.3">
      <c r="C2740">
        <v>2263</v>
      </c>
      <c r="D2740" s="40">
        <v>1.7536475207407449</v>
      </c>
      <c r="I2740">
        <v>2263</v>
      </c>
      <c r="J2740" s="134">
        <v>0.3170786184144192</v>
      </c>
    </row>
    <row r="2741" spans="3:10" x14ac:dyDescent="0.3">
      <c r="C2741">
        <v>2264</v>
      </c>
      <c r="D2741" s="40">
        <v>3.084420083927176</v>
      </c>
      <c r="I2741">
        <v>2264</v>
      </c>
      <c r="J2741" s="134">
        <v>0.26188991241817061</v>
      </c>
    </row>
    <row r="2742" spans="3:10" x14ac:dyDescent="0.3">
      <c r="C2742">
        <v>2265</v>
      </c>
      <c r="D2742" s="40">
        <v>1.7876550481708502</v>
      </c>
      <c r="I2742">
        <v>2265</v>
      </c>
      <c r="J2742" s="134">
        <v>0.33141168024679146</v>
      </c>
    </row>
    <row r="2743" spans="3:10" x14ac:dyDescent="0.3">
      <c r="C2743">
        <v>2266</v>
      </c>
      <c r="D2743" s="40">
        <v>2.2211472917573181</v>
      </c>
      <c r="I2743">
        <v>2266</v>
      </c>
      <c r="J2743" s="134">
        <v>0.21349153470967397</v>
      </c>
    </row>
    <row r="2744" spans="3:10" x14ac:dyDescent="0.3">
      <c r="C2744">
        <v>2267</v>
      </c>
      <c r="D2744" s="40">
        <v>2.2723152523288572</v>
      </c>
      <c r="I2744">
        <v>2267</v>
      </c>
      <c r="J2744" s="134">
        <v>0.28468249606739016</v>
      </c>
    </row>
    <row r="2745" spans="3:10" x14ac:dyDescent="0.3">
      <c r="C2745">
        <v>2268</v>
      </c>
      <c r="D2745" s="40">
        <v>2.9243552242960047</v>
      </c>
      <c r="I2745">
        <v>2268</v>
      </c>
      <c r="J2745" s="134">
        <v>0.13909129651162644</v>
      </c>
    </row>
    <row r="2746" spans="3:10" x14ac:dyDescent="0.3">
      <c r="C2746">
        <v>2269</v>
      </c>
      <c r="D2746" s="40">
        <v>2.1720854941500392</v>
      </c>
      <c r="I2746">
        <v>2269</v>
      </c>
      <c r="J2746" s="134">
        <v>0.25778960247186444</v>
      </c>
    </row>
    <row r="2747" spans="3:10" x14ac:dyDescent="0.3">
      <c r="C2747">
        <v>2270</v>
      </c>
      <c r="D2747" s="40">
        <v>2.6075790331234439</v>
      </c>
      <c r="I2747">
        <v>2270</v>
      </c>
      <c r="J2747" s="134">
        <v>0.16504701667857358</v>
      </c>
    </row>
    <row r="2748" spans="3:10" x14ac:dyDescent="0.3">
      <c r="C2748">
        <v>2271</v>
      </c>
      <c r="D2748" s="40">
        <v>2.791245898997309</v>
      </c>
      <c r="I2748">
        <v>2271</v>
      </c>
      <c r="J2748" s="134">
        <v>0.20265409784201371</v>
      </c>
    </row>
    <row r="2749" spans="3:10" x14ac:dyDescent="0.3">
      <c r="C2749">
        <v>2272</v>
      </c>
      <c r="D2749" s="40">
        <v>1.9670689412689577</v>
      </c>
      <c r="I2749">
        <v>2272</v>
      </c>
      <c r="J2749" s="134">
        <v>0.3271169304359729</v>
      </c>
    </row>
    <row r="2750" spans="3:10" x14ac:dyDescent="0.3">
      <c r="C2750">
        <v>2273</v>
      </c>
      <c r="D2750" s="40">
        <v>2.419366590270704</v>
      </c>
      <c r="I2750">
        <v>2273</v>
      </c>
      <c r="J2750" s="134">
        <v>0.11732551840274263</v>
      </c>
    </row>
    <row r="2751" spans="3:10" x14ac:dyDescent="0.3">
      <c r="C2751">
        <v>2274</v>
      </c>
      <c r="D2751" s="40">
        <v>2.8033906610554591</v>
      </c>
      <c r="I2751">
        <v>2274</v>
      </c>
      <c r="J2751" s="134">
        <v>0.16924548668899919</v>
      </c>
    </row>
    <row r="2752" spans="3:10" x14ac:dyDescent="0.3">
      <c r="C2752">
        <v>2275</v>
      </c>
      <c r="D2752" s="40">
        <v>2.0879439185277118</v>
      </c>
      <c r="I2752">
        <v>2275</v>
      </c>
      <c r="J2752" s="134">
        <v>4.0723406493472725E-2</v>
      </c>
    </row>
    <row r="2753" spans="3:10" x14ac:dyDescent="0.3">
      <c r="C2753">
        <v>2276</v>
      </c>
      <c r="D2753" s="40">
        <v>2.6783211140263363</v>
      </c>
      <c r="I2753">
        <v>2276</v>
      </c>
      <c r="J2753" s="134">
        <v>0.1797644972584389</v>
      </c>
    </row>
    <row r="2754" spans="3:10" x14ac:dyDescent="0.3">
      <c r="C2754">
        <v>2277</v>
      </c>
      <c r="D2754" s="40">
        <v>2.1600081772664264</v>
      </c>
      <c r="I2754">
        <v>2277</v>
      </c>
      <c r="J2754" s="134">
        <v>0.23969189429704785</v>
      </c>
    </row>
    <row r="2755" spans="3:10" x14ac:dyDescent="0.3">
      <c r="C2755">
        <v>2278</v>
      </c>
      <c r="D2755" s="40">
        <v>2.6559530987025766</v>
      </c>
      <c r="I2755">
        <v>2278</v>
      </c>
      <c r="J2755" s="134">
        <v>0.38798584906667521</v>
      </c>
    </row>
    <row r="2756" spans="3:10" x14ac:dyDescent="0.3">
      <c r="C2756">
        <v>2279</v>
      </c>
      <c r="D2756" s="40">
        <v>2.4250503186722514</v>
      </c>
      <c r="I2756">
        <v>2279</v>
      </c>
      <c r="J2756" s="134">
        <v>0.18797114688028826</v>
      </c>
    </row>
    <row r="2757" spans="3:10" x14ac:dyDescent="0.3">
      <c r="C2757">
        <v>2280</v>
      </c>
      <c r="D2757" s="40">
        <v>2.3404139189215227</v>
      </c>
      <c r="I2757">
        <v>2280</v>
      </c>
      <c r="J2757" s="134">
        <v>0.20822224851908544</v>
      </c>
    </row>
    <row r="2758" spans="3:10" x14ac:dyDescent="0.3">
      <c r="C2758">
        <v>2281</v>
      </c>
      <c r="D2758" s="40">
        <v>1.9395976858891424</v>
      </c>
      <c r="I2758">
        <v>2281</v>
      </c>
      <c r="J2758" s="134">
        <v>0.32283672911099992</v>
      </c>
    </row>
    <row r="2759" spans="3:10" x14ac:dyDescent="0.3">
      <c r="C2759">
        <v>2282</v>
      </c>
      <c r="D2759" s="40">
        <v>2.568665504159994</v>
      </c>
      <c r="I2759">
        <v>2282</v>
      </c>
      <c r="J2759" s="134">
        <v>0.37017152292868682</v>
      </c>
    </row>
    <row r="2760" spans="3:10" x14ac:dyDescent="0.3">
      <c r="C2760">
        <v>2283</v>
      </c>
      <c r="D2760" s="40">
        <v>3.0266363418093176</v>
      </c>
      <c r="I2760">
        <v>2283</v>
      </c>
      <c r="J2760" s="134">
        <v>0.23222819296266106</v>
      </c>
    </row>
    <row r="2761" spans="3:10" x14ac:dyDescent="0.3">
      <c r="C2761">
        <v>2284</v>
      </c>
      <c r="D2761" s="40">
        <v>2.7045712899151555</v>
      </c>
      <c r="I2761">
        <v>2284</v>
      </c>
      <c r="J2761" s="134">
        <v>0.27201150857361656</v>
      </c>
    </row>
    <row r="2762" spans="3:10" x14ac:dyDescent="0.3">
      <c r="C2762">
        <v>2285</v>
      </c>
      <c r="D2762" s="40">
        <v>2.3375880987869273</v>
      </c>
      <c r="I2762">
        <v>2285</v>
      </c>
      <c r="J2762" s="134">
        <v>0.19597830506553771</v>
      </c>
    </row>
    <row r="2763" spans="3:10" x14ac:dyDescent="0.3">
      <c r="C2763">
        <v>2286</v>
      </c>
      <c r="D2763" s="40">
        <v>2.6474286008456698</v>
      </c>
      <c r="I2763">
        <v>2286</v>
      </c>
      <c r="J2763" s="134">
        <v>0.14289757882750931</v>
      </c>
    </row>
    <row r="2764" spans="3:10" x14ac:dyDescent="0.3">
      <c r="C2764">
        <v>2287</v>
      </c>
      <c r="D2764" s="40">
        <v>2.7194931962109292</v>
      </c>
      <c r="I2764">
        <v>2287</v>
      </c>
      <c r="J2764" s="134">
        <v>0.32954359478955886</v>
      </c>
    </row>
    <row r="2765" spans="3:10" x14ac:dyDescent="0.3">
      <c r="C2765">
        <v>2288</v>
      </c>
      <c r="D2765" s="40">
        <v>2.5961912490651673</v>
      </c>
      <c r="I2765">
        <v>2288</v>
      </c>
      <c r="J2765" s="134">
        <v>0.24735762070450229</v>
      </c>
    </row>
    <row r="2766" spans="3:10" x14ac:dyDescent="0.3">
      <c r="C2766">
        <v>2289</v>
      </c>
      <c r="D2766" s="40">
        <v>2.3539517136607406</v>
      </c>
      <c r="I2766">
        <v>2289</v>
      </c>
      <c r="J2766" s="134">
        <v>0.38015760804907539</v>
      </c>
    </row>
    <row r="2767" spans="3:10" x14ac:dyDescent="0.3">
      <c r="C2767">
        <v>2290</v>
      </c>
      <c r="D2767" s="40">
        <v>3.5498686661283059</v>
      </c>
      <c r="I2767">
        <v>2290</v>
      </c>
      <c r="J2767" s="134">
        <v>0.24249788575132603</v>
      </c>
    </row>
    <row r="2768" spans="3:10" x14ac:dyDescent="0.3">
      <c r="C2768">
        <v>2291</v>
      </c>
      <c r="D2768" s="40">
        <v>1.6741233210821427</v>
      </c>
      <c r="I2768">
        <v>2291</v>
      </c>
      <c r="J2768" s="134">
        <v>0.17751931154787259</v>
      </c>
    </row>
    <row r="2769" spans="3:10" x14ac:dyDescent="0.3">
      <c r="C2769">
        <v>2292</v>
      </c>
      <c r="D2769" s="40">
        <v>2.2292704478400354</v>
      </c>
      <c r="I2769">
        <v>2292</v>
      </c>
      <c r="J2769" s="134">
        <v>0.30610721448455336</v>
      </c>
    </row>
    <row r="2770" spans="3:10" x14ac:dyDescent="0.3">
      <c r="C2770">
        <v>2293</v>
      </c>
      <c r="D2770" s="40">
        <v>3.4564621216258073</v>
      </c>
      <c r="I2770">
        <v>2293</v>
      </c>
      <c r="J2770" s="134">
        <v>0.36021843028788414</v>
      </c>
    </row>
    <row r="2771" spans="3:10" x14ac:dyDescent="0.3">
      <c r="C2771">
        <v>2294</v>
      </c>
      <c r="D2771" s="40">
        <v>2.1687693843506932</v>
      </c>
      <c r="I2771">
        <v>2294</v>
      </c>
      <c r="J2771" s="134">
        <v>0.41425412000180639</v>
      </c>
    </row>
    <row r="2772" spans="3:10" x14ac:dyDescent="0.3">
      <c r="C2772">
        <v>2295</v>
      </c>
      <c r="D2772" s="40">
        <v>2.8674526541673315</v>
      </c>
      <c r="I2772">
        <v>2295</v>
      </c>
      <c r="J2772" s="134">
        <v>0.17448494969197026</v>
      </c>
    </row>
    <row r="2773" spans="3:10" x14ac:dyDescent="0.3">
      <c r="C2773">
        <v>2296</v>
      </c>
      <c r="D2773" s="40">
        <v>2.9161153494829639</v>
      </c>
      <c r="I2773">
        <v>2296</v>
      </c>
      <c r="J2773" s="134">
        <v>0.27881790407215257</v>
      </c>
    </row>
    <row r="2774" spans="3:10" x14ac:dyDescent="0.3">
      <c r="C2774">
        <v>2297</v>
      </c>
      <c r="D2774" s="40">
        <v>1.569882470984987</v>
      </c>
      <c r="I2774">
        <v>2297</v>
      </c>
      <c r="J2774" s="134">
        <v>0.19043244320078379</v>
      </c>
    </row>
    <row r="2775" spans="3:10" x14ac:dyDescent="0.3">
      <c r="C2775">
        <v>2298</v>
      </c>
      <c r="D2775" s="40">
        <v>2.5903587017106782</v>
      </c>
      <c r="I2775">
        <v>2298</v>
      </c>
      <c r="J2775" s="134">
        <v>0.19037985351761755</v>
      </c>
    </row>
    <row r="2776" spans="3:10" x14ac:dyDescent="0.3">
      <c r="C2776">
        <v>2299</v>
      </c>
      <c r="D2776" s="40">
        <v>3.5436308627855495</v>
      </c>
      <c r="I2776">
        <v>2299</v>
      </c>
      <c r="J2776" s="134">
        <v>0.14885929250150021</v>
      </c>
    </row>
    <row r="2777" spans="3:10" x14ac:dyDescent="0.3">
      <c r="C2777">
        <v>2300</v>
      </c>
      <c r="D2777" s="40">
        <v>3.3373186373719825</v>
      </c>
      <c r="I2777">
        <v>2300</v>
      </c>
      <c r="J2777" s="134">
        <v>0.33373407342409678</v>
      </c>
    </row>
    <row r="2778" spans="3:10" x14ac:dyDescent="0.3">
      <c r="C2778">
        <v>2301</v>
      </c>
      <c r="D2778" s="40">
        <v>1.5210757943419246</v>
      </c>
      <c r="I2778">
        <v>2301</v>
      </c>
      <c r="J2778" s="134">
        <v>0.40552077423855382</v>
      </c>
    </row>
    <row r="2779" spans="3:10" x14ac:dyDescent="0.3">
      <c r="C2779">
        <v>2302</v>
      </c>
      <c r="D2779" s="40">
        <v>3.1899302790057193</v>
      </c>
      <c r="I2779">
        <v>2302</v>
      </c>
      <c r="J2779" s="134">
        <v>0.19974545514602071</v>
      </c>
    </row>
    <row r="2780" spans="3:10" x14ac:dyDescent="0.3">
      <c r="C2780">
        <v>2303</v>
      </c>
      <c r="D2780" s="40">
        <v>2.5064622344832941</v>
      </c>
      <c r="I2780">
        <v>2303</v>
      </c>
      <c r="J2780" s="134">
        <v>0.26695810152633692</v>
      </c>
    </row>
    <row r="2781" spans="3:10" x14ac:dyDescent="0.3">
      <c r="C2781">
        <v>2304</v>
      </c>
      <c r="D2781" s="40">
        <v>1.8930470403830135</v>
      </c>
      <c r="I2781">
        <v>2304</v>
      </c>
      <c r="J2781" s="134">
        <v>0.21574366507049181</v>
      </c>
    </row>
    <row r="2782" spans="3:10" x14ac:dyDescent="0.3">
      <c r="C2782">
        <v>2305</v>
      </c>
      <c r="D2782" s="40">
        <v>1.9323321004123073</v>
      </c>
      <c r="I2782">
        <v>2305</v>
      </c>
      <c r="J2782" s="134">
        <v>0.3336481950193928</v>
      </c>
    </row>
    <row r="2783" spans="3:10" x14ac:dyDescent="0.3">
      <c r="C2783">
        <v>2306</v>
      </c>
      <c r="D2783" s="40">
        <v>2.4705781875185009</v>
      </c>
      <c r="I2783">
        <v>2306</v>
      </c>
      <c r="J2783" s="134">
        <v>0.28481397897156824</v>
      </c>
    </row>
    <row r="2784" spans="3:10" x14ac:dyDescent="0.3">
      <c r="C2784">
        <v>2307</v>
      </c>
      <c r="D2784" s="40">
        <v>1.5934181208082672</v>
      </c>
      <c r="I2784">
        <v>2307</v>
      </c>
      <c r="J2784" s="134">
        <v>0.30969495820454984</v>
      </c>
    </row>
    <row r="2785" spans="3:10" x14ac:dyDescent="0.3">
      <c r="C2785">
        <v>2308</v>
      </c>
      <c r="D2785" s="40">
        <v>3.1098625869933043</v>
      </c>
      <c r="I2785">
        <v>2308</v>
      </c>
      <c r="J2785" s="134">
        <v>0.22864103427862137</v>
      </c>
    </row>
    <row r="2786" spans="3:10" x14ac:dyDescent="0.3">
      <c r="C2786">
        <v>2309</v>
      </c>
      <c r="D2786" s="40">
        <v>2.0208458371649134</v>
      </c>
      <c r="I2786">
        <v>2309</v>
      </c>
      <c r="J2786" s="134">
        <v>0.21230268155316545</v>
      </c>
    </row>
    <row r="2787" spans="3:10" x14ac:dyDescent="0.3">
      <c r="C2787">
        <v>2310</v>
      </c>
      <c r="D2787" s="40">
        <v>3.1845145492026461</v>
      </c>
      <c r="I2787">
        <v>2310</v>
      </c>
      <c r="J2787" s="134">
        <v>0.25919844794051516</v>
      </c>
    </row>
    <row r="2788" spans="3:10" x14ac:dyDescent="0.3">
      <c r="C2788">
        <v>2311</v>
      </c>
      <c r="D2788" s="40">
        <v>2.9443038379138913</v>
      </c>
      <c r="I2788">
        <v>2311</v>
      </c>
      <c r="J2788" s="134">
        <v>0.13963516861239533</v>
      </c>
    </row>
    <row r="2789" spans="3:10" x14ac:dyDescent="0.3">
      <c r="C2789">
        <v>2312</v>
      </c>
      <c r="D2789" s="40">
        <v>2.813858461573588</v>
      </c>
      <c r="I2789">
        <v>2312</v>
      </c>
      <c r="J2789" s="134">
        <v>0.18530230702696504</v>
      </c>
    </row>
    <row r="2790" spans="3:10" x14ac:dyDescent="0.3">
      <c r="C2790">
        <v>2313</v>
      </c>
      <c r="D2790" s="40">
        <v>2.5067267620578817</v>
      </c>
      <c r="I2790">
        <v>2313</v>
      </c>
      <c r="J2790" s="134">
        <v>0.20604460651569156</v>
      </c>
    </row>
    <row r="2791" spans="3:10" x14ac:dyDescent="0.3">
      <c r="C2791">
        <v>2314</v>
      </c>
      <c r="D2791" s="40">
        <v>3.2551577578926318</v>
      </c>
      <c r="I2791">
        <v>2314</v>
      </c>
      <c r="J2791" s="134">
        <v>0.22157857486862453</v>
      </c>
    </row>
    <row r="2792" spans="3:10" x14ac:dyDescent="0.3">
      <c r="C2792">
        <v>2315</v>
      </c>
      <c r="D2792" s="40">
        <v>3.0715175767041538</v>
      </c>
      <c r="I2792">
        <v>2315</v>
      </c>
      <c r="J2792" s="134">
        <v>8.4569908668545635E-2</v>
      </c>
    </row>
    <row r="2793" spans="3:10" x14ac:dyDescent="0.3">
      <c r="C2793">
        <v>2316</v>
      </c>
      <c r="D2793" s="40">
        <v>2.8334274530372143</v>
      </c>
      <c r="I2793">
        <v>2316</v>
      </c>
      <c r="J2793" s="134">
        <v>0.15719628117757845</v>
      </c>
    </row>
    <row r="2794" spans="3:10" x14ac:dyDescent="0.3">
      <c r="C2794">
        <v>2317</v>
      </c>
      <c r="D2794" s="40">
        <v>2.2420478419214915</v>
      </c>
      <c r="I2794">
        <v>2317</v>
      </c>
      <c r="J2794" s="134">
        <v>0.2656785865360749</v>
      </c>
    </row>
    <row r="2795" spans="3:10" x14ac:dyDescent="0.3">
      <c r="C2795">
        <v>2318</v>
      </c>
      <c r="D2795" s="40">
        <v>2.2006293657163432</v>
      </c>
      <c r="I2795">
        <v>2318</v>
      </c>
      <c r="J2795" s="134">
        <v>0.26743513057686918</v>
      </c>
    </row>
    <row r="2796" spans="3:10" x14ac:dyDescent="0.3">
      <c r="C2796">
        <v>2319</v>
      </c>
      <c r="D2796" s="40">
        <v>2.8704151760875027</v>
      </c>
      <c r="I2796">
        <v>2319</v>
      </c>
      <c r="J2796" s="134">
        <v>0.10659331070128264</v>
      </c>
    </row>
    <row r="2797" spans="3:10" x14ac:dyDescent="0.3">
      <c r="C2797">
        <v>2320</v>
      </c>
      <c r="D2797" s="40">
        <v>2.6866506550229992</v>
      </c>
      <c r="I2797">
        <v>2320</v>
      </c>
      <c r="J2797" s="134">
        <v>0.11297276503448583</v>
      </c>
    </row>
    <row r="2798" spans="3:10" x14ac:dyDescent="0.3">
      <c r="C2798">
        <v>2321</v>
      </c>
      <c r="D2798" s="40">
        <v>2.7027035576183982</v>
      </c>
      <c r="I2798">
        <v>2321</v>
      </c>
      <c r="J2798" s="134">
        <v>0.17048991154036885</v>
      </c>
    </row>
    <row r="2799" spans="3:10" x14ac:dyDescent="0.3">
      <c r="C2799">
        <v>2322</v>
      </c>
      <c r="D2799" s="40">
        <v>2.2948404920903931</v>
      </c>
      <c r="I2799">
        <v>2322</v>
      </c>
      <c r="J2799" s="134">
        <v>0.29476845652610861</v>
      </c>
    </row>
    <row r="2800" spans="3:10" x14ac:dyDescent="0.3">
      <c r="C2800">
        <v>2323</v>
      </c>
      <c r="D2800" s="40">
        <v>2.0508679339359555</v>
      </c>
      <c r="I2800">
        <v>2323</v>
      </c>
      <c r="J2800" s="134">
        <v>0.2813237510994171</v>
      </c>
    </row>
    <row r="2801" spans="3:10" x14ac:dyDescent="0.3">
      <c r="C2801">
        <v>2324</v>
      </c>
      <c r="D2801" s="40">
        <v>3.6790974631887061</v>
      </c>
      <c r="I2801">
        <v>2324</v>
      </c>
      <c r="J2801" s="134">
        <v>0.29435865669773142</v>
      </c>
    </row>
    <row r="2802" spans="3:10" x14ac:dyDescent="0.3">
      <c r="C2802">
        <v>2325</v>
      </c>
      <c r="D2802" s="40">
        <v>2.5465822369992384</v>
      </c>
      <c r="I2802">
        <v>2325</v>
      </c>
      <c r="J2802" s="134">
        <v>0.17217650983684396</v>
      </c>
    </row>
    <row r="2803" spans="3:10" x14ac:dyDescent="0.3">
      <c r="C2803">
        <v>2326</v>
      </c>
      <c r="D2803" s="40">
        <v>2.2554718802244613</v>
      </c>
      <c r="I2803">
        <v>2326</v>
      </c>
      <c r="J2803" s="134">
        <v>0.24682042156342288</v>
      </c>
    </row>
    <row r="2804" spans="3:10" x14ac:dyDescent="0.3">
      <c r="C2804">
        <v>2327</v>
      </c>
      <c r="D2804" s="40">
        <v>2.9448149780203847</v>
      </c>
      <c r="I2804">
        <v>2327</v>
      </c>
      <c r="J2804" s="134">
        <v>0.29494879376609218</v>
      </c>
    </row>
    <row r="2805" spans="3:10" x14ac:dyDescent="0.3">
      <c r="C2805">
        <v>2328</v>
      </c>
      <c r="D2805" s="40">
        <v>2.9137199405642349</v>
      </c>
      <c r="I2805">
        <v>2328</v>
      </c>
      <c r="J2805" s="134">
        <v>0.27680969732038618</v>
      </c>
    </row>
    <row r="2806" spans="3:10" x14ac:dyDescent="0.3">
      <c r="C2806">
        <v>2329</v>
      </c>
      <c r="D2806" s="40">
        <v>3.0310985298521507</v>
      </c>
      <c r="I2806">
        <v>2329</v>
      </c>
      <c r="J2806" s="134">
        <v>0.26412374544706529</v>
      </c>
    </row>
    <row r="2807" spans="3:10" x14ac:dyDescent="0.3">
      <c r="C2807">
        <v>2330</v>
      </c>
      <c r="D2807" s="40">
        <v>2.7360818037124393</v>
      </c>
      <c r="I2807">
        <v>2330</v>
      </c>
      <c r="J2807" s="134">
        <v>0.28631525242779676</v>
      </c>
    </row>
    <row r="2808" spans="3:10" x14ac:dyDescent="0.3">
      <c r="C2808">
        <v>2331</v>
      </c>
      <c r="D2808" s="40">
        <v>2.4356515964692833</v>
      </c>
      <c r="I2808">
        <v>2331</v>
      </c>
      <c r="J2808" s="134">
        <v>0.2472662063881248</v>
      </c>
    </row>
    <row r="2809" spans="3:10" x14ac:dyDescent="0.3">
      <c r="C2809">
        <v>2332</v>
      </c>
      <c r="D2809" s="40">
        <v>2.6804218042050532</v>
      </c>
      <c r="I2809">
        <v>2332</v>
      </c>
      <c r="J2809" s="134">
        <v>0.34982327153938497</v>
      </c>
    </row>
    <row r="2810" spans="3:10" x14ac:dyDescent="0.3">
      <c r="C2810">
        <v>2333</v>
      </c>
      <c r="D2810" s="40">
        <v>2.7122191988168516</v>
      </c>
      <c r="I2810">
        <v>2333</v>
      </c>
      <c r="J2810" s="134">
        <v>0.26672470234000634</v>
      </c>
    </row>
    <row r="2811" spans="3:10" x14ac:dyDescent="0.3">
      <c r="C2811">
        <v>2334</v>
      </c>
      <c r="D2811" s="40">
        <v>2.5706902529864855</v>
      </c>
      <c r="I2811">
        <v>2334</v>
      </c>
      <c r="J2811" s="134">
        <v>0.25481134463785926</v>
      </c>
    </row>
    <row r="2812" spans="3:10" x14ac:dyDescent="0.3">
      <c r="C2812">
        <v>2335</v>
      </c>
      <c r="D2812" s="40">
        <v>2.3675688649017856</v>
      </c>
      <c r="I2812">
        <v>2335</v>
      </c>
      <c r="J2812" s="134">
        <v>0.15626811693444798</v>
      </c>
    </row>
    <row r="2813" spans="3:10" x14ac:dyDescent="0.3">
      <c r="C2813">
        <v>2336</v>
      </c>
      <c r="D2813" s="40">
        <v>2.6940951558224104</v>
      </c>
      <c r="I2813">
        <v>2336</v>
      </c>
      <c r="J2813" s="134">
        <v>0.26273034970876785</v>
      </c>
    </row>
    <row r="2814" spans="3:10" x14ac:dyDescent="0.3">
      <c r="C2814">
        <v>2337</v>
      </c>
      <c r="D2814" s="40">
        <v>1.9936449966966214</v>
      </c>
      <c r="I2814">
        <v>2337</v>
      </c>
      <c r="J2814" s="134">
        <v>0.38801263899236793</v>
      </c>
    </row>
    <row r="2815" spans="3:10" x14ac:dyDescent="0.3">
      <c r="C2815">
        <v>2338</v>
      </c>
      <c r="D2815" s="40">
        <v>2.7208213414123046</v>
      </c>
      <c r="I2815">
        <v>2338</v>
      </c>
      <c r="J2815" s="134">
        <v>0.18348607058636301</v>
      </c>
    </row>
    <row r="2816" spans="3:10" x14ac:dyDescent="0.3">
      <c r="C2816">
        <v>2339</v>
      </c>
      <c r="D2816" s="40">
        <v>2.4768997474292922</v>
      </c>
      <c r="I2816">
        <v>2339</v>
      </c>
      <c r="J2816" s="134">
        <v>0.28341827295474364</v>
      </c>
    </row>
    <row r="2817" spans="3:10" x14ac:dyDescent="0.3">
      <c r="C2817">
        <v>2340</v>
      </c>
      <c r="D2817" s="40">
        <v>2.7184861042939614</v>
      </c>
      <c r="I2817">
        <v>2340</v>
      </c>
      <c r="J2817" s="134">
        <v>0.22038301229395629</v>
      </c>
    </row>
    <row r="2818" spans="3:10" x14ac:dyDescent="0.3">
      <c r="C2818">
        <v>2341</v>
      </c>
      <c r="D2818" s="40">
        <v>3.0523084444740016</v>
      </c>
      <c r="I2818">
        <v>2341</v>
      </c>
      <c r="J2818" s="134">
        <v>0.18839123484342712</v>
      </c>
    </row>
    <row r="2819" spans="3:10" x14ac:dyDescent="0.3">
      <c r="C2819">
        <v>2342</v>
      </c>
      <c r="D2819" s="40">
        <v>3.0820954007539783</v>
      </c>
      <c r="I2819">
        <v>2342</v>
      </c>
      <c r="J2819" s="134">
        <v>0.23910414892356813</v>
      </c>
    </row>
    <row r="2820" spans="3:10" x14ac:dyDescent="0.3">
      <c r="C2820">
        <v>2343</v>
      </c>
      <c r="D2820" s="40">
        <v>2.0474655925367151</v>
      </c>
      <c r="I2820">
        <v>2343</v>
      </c>
      <c r="J2820" s="134">
        <v>0.34146979066631622</v>
      </c>
    </row>
    <row r="2821" spans="3:10" x14ac:dyDescent="0.3">
      <c r="C2821">
        <v>2344</v>
      </c>
      <c r="D2821" s="40">
        <v>2.2259103451035971</v>
      </c>
      <c r="I2821">
        <v>2344</v>
      </c>
      <c r="J2821" s="134">
        <v>0.169982057909696</v>
      </c>
    </row>
    <row r="2822" spans="3:10" x14ac:dyDescent="0.3">
      <c r="C2822">
        <v>2345</v>
      </c>
      <c r="D2822" s="40">
        <v>1.9239194127457793</v>
      </c>
      <c r="I2822">
        <v>2345</v>
      </c>
      <c r="J2822" s="134">
        <v>0.20824064162920064</v>
      </c>
    </row>
    <row r="2823" spans="3:10" x14ac:dyDescent="0.3">
      <c r="C2823">
        <v>2346</v>
      </c>
      <c r="D2823" s="40">
        <v>1.758273542431704</v>
      </c>
      <c r="I2823">
        <v>2346</v>
      </c>
      <c r="J2823" s="134">
        <v>0.27494056051901539</v>
      </c>
    </row>
    <row r="2824" spans="3:10" x14ac:dyDescent="0.3">
      <c r="C2824">
        <v>2347</v>
      </c>
      <c r="D2824" s="40">
        <v>1.5302727390996023</v>
      </c>
      <c r="I2824">
        <v>2347</v>
      </c>
      <c r="J2824" s="134">
        <v>8.188883884306386E-2</v>
      </c>
    </row>
    <row r="2825" spans="3:10" x14ac:dyDescent="0.3">
      <c r="C2825">
        <v>2348</v>
      </c>
      <c r="D2825" s="40">
        <v>2.1814008286225497</v>
      </c>
      <c r="I2825">
        <v>2348</v>
      </c>
      <c r="J2825" s="134">
        <v>0.17679464529264299</v>
      </c>
    </row>
    <row r="2826" spans="3:10" x14ac:dyDescent="0.3">
      <c r="C2826">
        <v>2349</v>
      </c>
      <c r="D2826" s="40">
        <v>3.0891942356570681</v>
      </c>
      <c r="I2826">
        <v>2349</v>
      </c>
      <c r="J2826" s="134">
        <v>0.26158768890529216</v>
      </c>
    </row>
    <row r="2827" spans="3:10" x14ac:dyDescent="0.3">
      <c r="C2827">
        <v>2350</v>
      </c>
      <c r="D2827" s="40">
        <v>2.7298746063091017</v>
      </c>
      <c r="I2827">
        <v>2350</v>
      </c>
      <c r="J2827" s="134">
        <v>0.34381648101457452</v>
      </c>
    </row>
    <row r="2828" spans="3:10" x14ac:dyDescent="0.3">
      <c r="C2828">
        <v>2351</v>
      </c>
      <c r="D2828" s="40">
        <v>2.7495983994111377</v>
      </c>
      <c r="I2828">
        <v>2351</v>
      </c>
      <c r="J2828" s="134">
        <v>0.26440936578746643</v>
      </c>
    </row>
    <row r="2829" spans="3:10" x14ac:dyDescent="0.3">
      <c r="C2829">
        <v>2352</v>
      </c>
      <c r="D2829" s="40">
        <v>1.8588752043647507</v>
      </c>
      <c r="I2829">
        <v>2352</v>
      </c>
      <c r="J2829" s="134">
        <v>0.33464921345915433</v>
      </c>
    </row>
    <row r="2830" spans="3:10" x14ac:dyDescent="0.3">
      <c r="C2830">
        <v>2353</v>
      </c>
      <c r="D2830" s="40">
        <v>2.6297359792962762</v>
      </c>
      <c r="I2830">
        <v>2353</v>
      </c>
      <c r="J2830" s="134">
        <v>0.16225031147154834</v>
      </c>
    </row>
    <row r="2831" spans="3:10" x14ac:dyDescent="0.3">
      <c r="C2831">
        <v>2354</v>
      </c>
      <c r="D2831" s="40">
        <v>2.9658899354810275</v>
      </c>
      <c r="I2831">
        <v>2354</v>
      </c>
      <c r="J2831" s="134">
        <v>0.21965874709729705</v>
      </c>
    </row>
    <row r="2832" spans="3:10" x14ac:dyDescent="0.3">
      <c r="C2832">
        <v>2355</v>
      </c>
      <c r="D2832" s="40">
        <v>2.6328029714851739</v>
      </c>
      <c r="I2832">
        <v>2355</v>
      </c>
      <c r="J2832" s="134">
        <v>0.17450045633862876</v>
      </c>
    </row>
    <row r="2833" spans="3:10" x14ac:dyDescent="0.3">
      <c r="C2833">
        <v>2356</v>
      </c>
      <c r="D2833" s="40">
        <v>1.9753298077675479</v>
      </c>
      <c r="I2833">
        <v>2356</v>
      </c>
      <c r="J2833" s="134">
        <v>0.2267146792085466</v>
      </c>
    </row>
    <row r="2834" spans="3:10" x14ac:dyDescent="0.3">
      <c r="C2834">
        <v>2357</v>
      </c>
      <c r="D2834" s="40">
        <v>2.8843908837264625</v>
      </c>
      <c r="I2834">
        <v>2357</v>
      </c>
      <c r="J2834" s="134">
        <v>0.11160125967854007</v>
      </c>
    </row>
    <row r="2835" spans="3:10" x14ac:dyDescent="0.3">
      <c r="C2835">
        <v>2358</v>
      </c>
      <c r="D2835" s="40">
        <v>3.2692928238851691</v>
      </c>
      <c r="I2835">
        <v>2358</v>
      </c>
      <c r="J2835" s="134">
        <v>0.29440710830400496</v>
      </c>
    </row>
    <row r="2836" spans="3:10" x14ac:dyDescent="0.3">
      <c r="C2836">
        <v>2359</v>
      </c>
      <c r="D2836" s="40">
        <v>2.5261306700967809</v>
      </c>
      <c r="I2836">
        <v>2359</v>
      </c>
      <c r="J2836" s="134">
        <v>0.13990335880933746</v>
      </c>
    </row>
    <row r="2837" spans="3:10" x14ac:dyDescent="0.3">
      <c r="C2837">
        <v>2360</v>
      </c>
      <c r="D2837" s="40">
        <v>2.4602536066546725</v>
      </c>
      <c r="I2837">
        <v>2360</v>
      </c>
      <c r="J2837" s="134">
        <v>0.16098061357882965</v>
      </c>
    </row>
    <row r="2838" spans="3:10" x14ac:dyDescent="0.3">
      <c r="C2838">
        <v>2361</v>
      </c>
      <c r="D2838" s="40">
        <v>2.2875504979175911</v>
      </c>
      <c r="I2838">
        <v>2361</v>
      </c>
      <c r="J2838" s="134">
        <v>0.18249057038054795</v>
      </c>
    </row>
    <row r="2839" spans="3:10" x14ac:dyDescent="0.3">
      <c r="C2839">
        <v>2362</v>
      </c>
      <c r="D2839" s="40">
        <v>3.4271164666986929</v>
      </c>
      <c r="I2839">
        <v>2362</v>
      </c>
      <c r="J2839" s="134">
        <v>0.30946559498862802</v>
      </c>
    </row>
    <row r="2840" spans="3:10" x14ac:dyDescent="0.3">
      <c r="C2840">
        <v>2363</v>
      </c>
      <c r="D2840" s="40">
        <v>2.6489660004938322</v>
      </c>
      <c r="I2840">
        <v>2363</v>
      </c>
      <c r="J2840" s="134">
        <v>0.16978268822399611</v>
      </c>
    </row>
    <row r="2841" spans="3:10" x14ac:dyDescent="0.3">
      <c r="C2841">
        <v>2364</v>
      </c>
      <c r="D2841" s="40">
        <v>3.4022277237891587</v>
      </c>
      <c r="I2841">
        <v>2364</v>
      </c>
      <c r="J2841" s="134">
        <v>0.21582853708319849</v>
      </c>
    </row>
    <row r="2842" spans="3:10" x14ac:dyDescent="0.3">
      <c r="C2842">
        <v>2365</v>
      </c>
      <c r="D2842" s="40">
        <v>2.5838286280639822</v>
      </c>
      <c r="I2842">
        <v>2365</v>
      </c>
      <c r="J2842" s="134">
        <v>7.0787062569265258E-2</v>
      </c>
    </row>
    <row r="2843" spans="3:10" x14ac:dyDescent="0.3">
      <c r="C2843">
        <v>2366</v>
      </c>
      <c r="D2843" s="40">
        <v>2.5878794086744676</v>
      </c>
      <c r="I2843">
        <v>2366</v>
      </c>
      <c r="J2843" s="134">
        <v>0.28374037385962048</v>
      </c>
    </row>
    <row r="2844" spans="3:10" x14ac:dyDescent="0.3">
      <c r="C2844">
        <v>2367</v>
      </c>
      <c r="D2844" s="40">
        <v>3.2930117998071089</v>
      </c>
      <c r="I2844">
        <v>2367</v>
      </c>
      <c r="J2844" s="134">
        <v>6.6687173068660677E-2</v>
      </c>
    </row>
    <row r="2845" spans="3:10" x14ac:dyDescent="0.3">
      <c r="C2845">
        <v>2368</v>
      </c>
      <c r="D2845" s="40">
        <v>2.0602528680017955</v>
      </c>
      <c r="I2845">
        <v>2368</v>
      </c>
      <c r="J2845" s="134">
        <v>7.4550299055988756E-2</v>
      </c>
    </row>
    <row r="2846" spans="3:10" x14ac:dyDescent="0.3">
      <c r="C2846">
        <v>2369</v>
      </c>
      <c r="D2846" s="40">
        <v>3.0152782459263818</v>
      </c>
      <c r="I2846">
        <v>2369</v>
      </c>
      <c r="J2846" s="134">
        <v>0.15315132481635829</v>
      </c>
    </row>
    <row r="2847" spans="3:10" x14ac:dyDescent="0.3">
      <c r="C2847">
        <v>2370</v>
      </c>
      <c r="D2847" s="40">
        <v>2.7149243791154967</v>
      </c>
      <c r="I2847">
        <v>2370</v>
      </c>
      <c r="J2847" s="134">
        <v>0.3272639339649237</v>
      </c>
    </row>
    <row r="2848" spans="3:10" x14ac:dyDescent="0.3">
      <c r="C2848">
        <v>2371</v>
      </c>
      <c r="D2848" s="40">
        <v>2.6995116418288587</v>
      </c>
      <c r="I2848">
        <v>2371</v>
      </c>
      <c r="J2848" s="134">
        <v>0.33500650893141581</v>
      </c>
    </row>
    <row r="2849" spans="3:10" x14ac:dyDescent="0.3">
      <c r="C2849">
        <v>2372</v>
      </c>
      <c r="D2849" s="40">
        <v>2.7391777782704292</v>
      </c>
      <c r="I2849">
        <v>2372</v>
      </c>
      <c r="J2849" s="134">
        <v>0.19313737398474884</v>
      </c>
    </row>
    <row r="2850" spans="3:10" x14ac:dyDescent="0.3">
      <c r="C2850">
        <v>2373</v>
      </c>
      <c r="D2850" s="40">
        <v>1.9625107775225779</v>
      </c>
      <c r="I2850">
        <v>2373</v>
      </c>
      <c r="J2850" s="134">
        <v>0.25387807924283901</v>
      </c>
    </row>
    <row r="2851" spans="3:10" x14ac:dyDescent="0.3">
      <c r="C2851">
        <v>2374</v>
      </c>
      <c r="D2851" s="40">
        <v>1.6485795226067173</v>
      </c>
      <c r="I2851">
        <v>2374</v>
      </c>
      <c r="J2851" s="134">
        <v>0.20511157225291687</v>
      </c>
    </row>
    <row r="2852" spans="3:10" x14ac:dyDescent="0.3">
      <c r="C2852">
        <v>2375</v>
      </c>
      <c r="D2852" s="40">
        <v>2.7469863211724923</v>
      </c>
      <c r="I2852">
        <v>2375</v>
      </c>
      <c r="J2852" s="134">
        <v>0.29458312093310068</v>
      </c>
    </row>
    <row r="2853" spans="3:10" x14ac:dyDescent="0.3">
      <c r="C2853">
        <v>2376</v>
      </c>
      <c r="D2853" s="40">
        <v>2.1959096151943571</v>
      </c>
      <c r="I2853">
        <v>2376</v>
      </c>
      <c r="J2853" s="134">
        <v>0.22161916225761669</v>
      </c>
    </row>
    <row r="2854" spans="3:10" x14ac:dyDescent="0.3">
      <c r="C2854">
        <v>2377</v>
      </c>
      <c r="D2854" s="40">
        <v>3.4430979824436205</v>
      </c>
      <c r="I2854">
        <v>2377</v>
      </c>
      <c r="J2854" s="134">
        <v>0.29853658374028469</v>
      </c>
    </row>
    <row r="2855" spans="3:10" x14ac:dyDescent="0.3">
      <c r="C2855">
        <v>2378</v>
      </c>
      <c r="D2855" s="40">
        <v>2.0754927191228409</v>
      </c>
      <c r="I2855">
        <v>2378</v>
      </c>
      <c r="J2855" s="134">
        <v>0.14826286876830341</v>
      </c>
    </row>
    <row r="2856" spans="3:10" x14ac:dyDescent="0.3">
      <c r="C2856">
        <v>2379</v>
      </c>
      <c r="D2856" s="40">
        <v>2.5813722734160969</v>
      </c>
      <c r="I2856">
        <v>2379</v>
      </c>
      <c r="J2856" s="134">
        <v>0.22335856960509859</v>
      </c>
    </row>
    <row r="2857" spans="3:10" x14ac:dyDescent="0.3">
      <c r="C2857">
        <v>2380</v>
      </c>
      <c r="D2857" s="40">
        <v>2.2958117646552045</v>
      </c>
      <c r="I2857">
        <v>2380</v>
      </c>
      <c r="J2857" s="134">
        <v>0.27671370971432396</v>
      </c>
    </row>
    <row r="2858" spans="3:10" x14ac:dyDescent="0.3">
      <c r="C2858">
        <v>2381</v>
      </c>
      <c r="D2858" s="40">
        <v>3.2531731081817816</v>
      </c>
      <c r="I2858">
        <v>2381</v>
      </c>
      <c r="J2858" s="134">
        <v>0.2852140446771172</v>
      </c>
    </row>
    <row r="2859" spans="3:10" x14ac:dyDescent="0.3">
      <c r="C2859">
        <v>2382</v>
      </c>
      <c r="D2859" s="40">
        <v>2.1049901178079113</v>
      </c>
      <c r="I2859">
        <v>2382</v>
      </c>
      <c r="J2859" s="134">
        <v>0.22120671555850757</v>
      </c>
    </row>
    <row r="2860" spans="3:10" x14ac:dyDescent="0.3">
      <c r="C2860">
        <v>2383</v>
      </c>
      <c r="D2860" s="40">
        <v>1.8039250474034909</v>
      </c>
      <c r="I2860">
        <v>2383</v>
      </c>
      <c r="J2860" s="134">
        <v>0.11306034019637257</v>
      </c>
    </row>
    <row r="2861" spans="3:10" x14ac:dyDescent="0.3">
      <c r="C2861">
        <v>2384</v>
      </c>
      <c r="D2861" s="40">
        <v>1.7783642821523269</v>
      </c>
      <c r="I2861">
        <v>2384</v>
      </c>
      <c r="J2861" s="134">
        <v>0.21895112685317009</v>
      </c>
    </row>
    <row r="2862" spans="3:10" x14ac:dyDescent="0.3">
      <c r="C2862">
        <v>2385</v>
      </c>
      <c r="D2862" s="40">
        <v>1.9473960050431667</v>
      </c>
      <c r="I2862">
        <v>2385</v>
      </c>
      <c r="J2862" s="134">
        <v>9.1795011561474515E-2</v>
      </c>
    </row>
    <row r="2863" spans="3:10" x14ac:dyDescent="0.3">
      <c r="C2863">
        <v>2386</v>
      </c>
      <c r="D2863" s="40">
        <v>3.0465289272647063</v>
      </c>
      <c r="I2863">
        <v>2386</v>
      </c>
      <c r="J2863" s="134">
        <v>0.37468949402502161</v>
      </c>
    </row>
    <row r="2864" spans="3:10" x14ac:dyDescent="0.3">
      <c r="C2864">
        <v>2387</v>
      </c>
      <c r="D2864" s="40">
        <v>2.363482270611537</v>
      </c>
      <c r="I2864">
        <v>2387</v>
      </c>
      <c r="J2864" s="134">
        <v>0.25349771324817061</v>
      </c>
    </row>
    <row r="2865" spans="3:10" x14ac:dyDescent="0.3">
      <c r="C2865">
        <v>2388</v>
      </c>
      <c r="D2865" s="40">
        <v>3.1001405627326686</v>
      </c>
      <c r="I2865">
        <v>2388</v>
      </c>
      <c r="J2865" s="134">
        <v>0.32355490875031001</v>
      </c>
    </row>
    <row r="2866" spans="3:10" x14ac:dyDescent="0.3">
      <c r="C2866">
        <v>2389</v>
      </c>
      <c r="D2866" s="40">
        <v>2.7161741856199835</v>
      </c>
      <c r="I2866">
        <v>2389</v>
      </c>
      <c r="J2866" s="134">
        <v>0.31894085288120122</v>
      </c>
    </row>
    <row r="2867" spans="3:10" x14ac:dyDescent="0.3">
      <c r="C2867">
        <v>2390</v>
      </c>
      <c r="D2867" s="40">
        <v>3.0486061297417608</v>
      </c>
      <c r="I2867">
        <v>2390</v>
      </c>
      <c r="J2867" s="134">
        <v>0.3191742267565818</v>
      </c>
    </row>
    <row r="2868" spans="3:10" x14ac:dyDescent="0.3">
      <c r="C2868">
        <v>2391</v>
      </c>
      <c r="D2868" s="40">
        <v>2.23468250498847</v>
      </c>
      <c r="I2868">
        <v>2391</v>
      </c>
      <c r="J2868" s="134">
        <v>0.25156514158427079</v>
      </c>
    </row>
    <row r="2869" spans="3:10" x14ac:dyDescent="0.3">
      <c r="C2869">
        <v>2392</v>
      </c>
      <c r="D2869" s="40">
        <v>2.1080167691803733</v>
      </c>
      <c r="I2869">
        <v>2392</v>
      </c>
      <c r="J2869" s="134">
        <v>0.25867244198952544</v>
      </c>
    </row>
    <row r="2870" spans="3:10" x14ac:dyDescent="0.3">
      <c r="C2870">
        <v>2393</v>
      </c>
      <c r="D2870" s="40">
        <v>3.5218264433580586</v>
      </c>
      <c r="I2870">
        <v>2393</v>
      </c>
      <c r="J2870" s="134">
        <v>0.23172238933778688</v>
      </c>
    </row>
    <row r="2871" spans="3:10" x14ac:dyDescent="0.3">
      <c r="C2871">
        <v>2394</v>
      </c>
      <c r="D2871" s="40">
        <v>2.7882218727263872</v>
      </c>
      <c r="I2871">
        <v>2394</v>
      </c>
      <c r="J2871" s="134">
        <v>0.23360120033301279</v>
      </c>
    </row>
    <row r="2872" spans="3:10" x14ac:dyDescent="0.3">
      <c r="C2872">
        <v>2395</v>
      </c>
      <c r="D2872" s="40">
        <v>2.3104952354694688</v>
      </c>
      <c r="I2872">
        <v>2395</v>
      </c>
      <c r="J2872" s="134">
        <v>0.35450374633259352</v>
      </c>
    </row>
    <row r="2873" spans="3:10" x14ac:dyDescent="0.3">
      <c r="C2873">
        <v>2396</v>
      </c>
      <c r="D2873" s="40">
        <v>2.7248686515244014</v>
      </c>
      <c r="I2873">
        <v>2396</v>
      </c>
      <c r="J2873" s="134">
        <v>0.32270726010407236</v>
      </c>
    </row>
    <row r="2874" spans="3:10" x14ac:dyDescent="0.3">
      <c r="C2874">
        <v>2397</v>
      </c>
      <c r="D2874" s="40">
        <v>1.9227291093898333</v>
      </c>
      <c r="I2874">
        <v>2397</v>
      </c>
      <c r="J2874" s="134">
        <v>0.25000077535392617</v>
      </c>
    </row>
    <row r="2875" spans="3:10" x14ac:dyDescent="0.3">
      <c r="C2875">
        <v>2398</v>
      </c>
      <c r="D2875" s="40">
        <v>3.0770316378415425</v>
      </c>
      <c r="I2875">
        <v>2398</v>
      </c>
      <c r="J2875" s="134">
        <v>0.23210563776918769</v>
      </c>
    </row>
    <row r="2876" spans="3:10" x14ac:dyDescent="0.3">
      <c r="C2876">
        <v>2399</v>
      </c>
      <c r="D2876" s="40">
        <v>2.7310202855967445</v>
      </c>
      <c r="I2876">
        <v>2399</v>
      </c>
      <c r="J2876" s="134">
        <v>0.31171844045059394</v>
      </c>
    </row>
    <row r="2877" spans="3:10" x14ac:dyDescent="0.3">
      <c r="C2877">
        <v>2400</v>
      </c>
      <c r="D2877" s="40">
        <v>1.7245561079470793</v>
      </c>
      <c r="I2877">
        <v>2400</v>
      </c>
      <c r="J2877" s="134">
        <v>0.19773605970697394</v>
      </c>
    </row>
    <row r="2878" spans="3:10" x14ac:dyDescent="0.3">
      <c r="C2878">
        <v>2401</v>
      </c>
      <c r="D2878" s="40">
        <v>2.9321100146289467</v>
      </c>
      <c r="I2878">
        <v>2401</v>
      </c>
      <c r="J2878" s="134">
        <v>0.23703037918094116</v>
      </c>
    </row>
    <row r="2879" spans="3:10" x14ac:dyDescent="0.3">
      <c r="C2879">
        <v>2402</v>
      </c>
      <c r="D2879" s="40">
        <v>2.784016151847498</v>
      </c>
      <c r="I2879">
        <v>2402</v>
      </c>
      <c r="J2879" s="134">
        <v>0.2181986186316951</v>
      </c>
    </row>
    <row r="2880" spans="3:10" x14ac:dyDescent="0.3">
      <c r="C2880">
        <v>2403</v>
      </c>
      <c r="D2880" s="40">
        <v>2.0413342943999035</v>
      </c>
      <c r="I2880">
        <v>2403</v>
      </c>
      <c r="J2880" s="134">
        <v>0.29519746655824464</v>
      </c>
    </row>
    <row r="2881" spans="3:10" x14ac:dyDescent="0.3">
      <c r="C2881">
        <v>2404</v>
      </c>
      <c r="D2881" s="40">
        <v>1.862516482695868</v>
      </c>
      <c r="I2881">
        <v>2404</v>
      </c>
      <c r="J2881" s="134">
        <v>0.23815532879054979</v>
      </c>
    </row>
    <row r="2882" spans="3:10" x14ac:dyDescent="0.3">
      <c r="C2882">
        <v>2405</v>
      </c>
      <c r="D2882" s="40">
        <v>2.157976277924381</v>
      </c>
      <c r="I2882">
        <v>2405</v>
      </c>
      <c r="J2882" s="134">
        <v>0.21414600500281544</v>
      </c>
    </row>
    <row r="2883" spans="3:10" x14ac:dyDescent="0.3">
      <c r="C2883">
        <v>2406</v>
      </c>
      <c r="D2883" s="40">
        <v>2.8208056858470778</v>
      </c>
      <c r="I2883">
        <v>2406</v>
      </c>
      <c r="J2883" s="134">
        <v>0.21080490765858895</v>
      </c>
    </row>
    <row r="2884" spans="3:10" x14ac:dyDescent="0.3">
      <c r="C2884">
        <v>2407</v>
      </c>
      <c r="D2884" s="40">
        <v>2.3359186313097418</v>
      </c>
      <c r="I2884">
        <v>2407</v>
      </c>
      <c r="J2884" s="134">
        <v>0.38723168855988033</v>
      </c>
    </row>
    <row r="2885" spans="3:10" x14ac:dyDescent="0.3">
      <c r="C2885">
        <v>2408</v>
      </c>
      <c r="D2885" s="40">
        <v>3.320371597181027</v>
      </c>
      <c r="I2885">
        <v>2408</v>
      </c>
      <c r="J2885" s="134">
        <v>0.30920382431004922</v>
      </c>
    </row>
    <row r="2886" spans="3:10" x14ac:dyDescent="0.3">
      <c r="C2886">
        <v>2409</v>
      </c>
      <c r="D2886" s="40">
        <v>3.0717589755715307</v>
      </c>
      <c r="I2886">
        <v>2409</v>
      </c>
      <c r="J2886" s="134">
        <v>0.23474164935558783</v>
      </c>
    </row>
    <row r="2887" spans="3:10" x14ac:dyDescent="0.3">
      <c r="C2887">
        <v>2410</v>
      </c>
      <c r="D2887" s="40">
        <v>3.137041446977936</v>
      </c>
      <c r="I2887">
        <v>2410</v>
      </c>
      <c r="J2887" s="134">
        <v>0.22621199432490124</v>
      </c>
    </row>
    <row r="2888" spans="3:10" x14ac:dyDescent="0.3">
      <c r="C2888">
        <v>2411</v>
      </c>
      <c r="D2888" s="40">
        <v>2.5414167758190791</v>
      </c>
      <c r="I2888">
        <v>2411</v>
      </c>
      <c r="J2888" s="134">
        <v>0.25876608579104254</v>
      </c>
    </row>
    <row r="2889" spans="3:10" x14ac:dyDescent="0.3">
      <c r="C2889">
        <v>2412</v>
      </c>
      <c r="D2889" s="40">
        <v>2.7560140272478817</v>
      </c>
      <c r="I2889">
        <v>2412</v>
      </c>
      <c r="J2889" s="134">
        <v>0.33464289403340319</v>
      </c>
    </row>
    <row r="2890" spans="3:10" x14ac:dyDescent="0.3">
      <c r="C2890">
        <v>2413</v>
      </c>
      <c r="D2890" s="40">
        <v>1.8302106954461277</v>
      </c>
      <c r="I2890">
        <v>2413</v>
      </c>
      <c r="J2890" s="134">
        <v>0.31166082832747533</v>
      </c>
    </row>
    <row r="2891" spans="3:10" x14ac:dyDescent="0.3">
      <c r="C2891">
        <v>2414</v>
      </c>
      <c r="D2891" s="40">
        <v>2.8371096870923624</v>
      </c>
      <c r="I2891">
        <v>2414</v>
      </c>
      <c r="J2891" s="134">
        <v>0.168210290343487</v>
      </c>
    </row>
    <row r="2892" spans="3:10" x14ac:dyDescent="0.3">
      <c r="C2892">
        <v>2415</v>
      </c>
      <c r="D2892" s="40">
        <v>2.6166155910354192</v>
      </c>
      <c r="I2892">
        <v>2415</v>
      </c>
      <c r="J2892" s="134">
        <v>0.31882237218039555</v>
      </c>
    </row>
    <row r="2893" spans="3:10" x14ac:dyDescent="0.3">
      <c r="C2893">
        <v>2416</v>
      </c>
      <c r="D2893" s="40">
        <v>2.3586955819782789</v>
      </c>
      <c r="I2893">
        <v>2416</v>
      </c>
      <c r="J2893" s="134">
        <v>0.18209173799344058</v>
      </c>
    </row>
    <row r="2894" spans="3:10" x14ac:dyDescent="0.3">
      <c r="C2894">
        <v>2417</v>
      </c>
      <c r="D2894" s="40">
        <v>2.7596551559942641</v>
      </c>
      <c r="I2894">
        <v>2417</v>
      </c>
      <c r="J2894" s="134">
        <v>0.22525659939513631</v>
      </c>
    </row>
    <row r="2895" spans="3:10" x14ac:dyDescent="0.3">
      <c r="C2895">
        <v>2418</v>
      </c>
      <c r="D2895" s="40">
        <v>2.2443127575648329</v>
      </c>
      <c r="I2895">
        <v>2418</v>
      </c>
      <c r="J2895" s="134">
        <v>0.25088965461362744</v>
      </c>
    </row>
    <row r="2896" spans="3:10" x14ac:dyDescent="0.3">
      <c r="C2896">
        <v>2419</v>
      </c>
      <c r="D2896" s="40">
        <v>2.9913584781553872</v>
      </c>
      <c r="I2896">
        <v>2419</v>
      </c>
      <c r="J2896" s="134">
        <v>0.2944494053120239</v>
      </c>
    </row>
    <row r="2897" spans="3:10" x14ac:dyDescent="0.3">
      <c r="C2897">
        <v>2420</v>
      </c>
      <c r="D2897" s="40">
        <v>1.9674128712136327</v>
      </c>
      <c r="I2897">
        <v>2420</v>
      </c>
      <c r="J2897" s="134">
        <v>0.27407234201480013</v>
      </c>
    </row>
    <row r="2898" spans="3:10" x14ac:dyDescent="0.3">
      <c r="C2898">
        <v>2421</v>
      </c>
      <c r="D2898" s="40">
        <v>2.0540106302179773</v>
      </c>
      <c r="I2898">
        <v>2421</v>
      </c>
      <c r="J2898" s="134">
        <v>0.15390991024755563</v>
      </c>
    </row>
    <row r="2899" spans="3:10" x14ac:dyDescent="0.3">
      <c r="C2899">
        <v>2422</v>
      </c>
      <c r="D2899" s="40">
        <v>2.3479820476184372</v>
      </c>
      <c r="I2899">
        <v>2422</v>
      </c>
      <c r="J2899" s="134">
        <v>0.10487423681320585</v>
      </c>
    </row>
    <row r="2900" spans="3:10" x14ac:dyDescent="0.3">
      <c r="C2900">
        <v>2423</v>
      </c>
      <c r="D2900" s="40">
        <v>2.9788200612555813</v>
      </c>
      <c r="I2900">
        <v>2423</v>
      </c>
      <c r="J2900" s="134">
        <v>0.2846057551451262</v>
      </c>
    </row>
    <row r="2901" spans="3:10" x14ac:dyDescent="0.3">
      <c r="C2901">
        <v>2424</v>
      </c>
      <c r="D2901" s="40">
        <v>2.9680515296915422</v>
      </c>
      <c r="I2901">
        <v>2424</v>
      </c>
      <c r="J2901" s="134">
        <v>0.27208609703905329</v>
      </c>
    </row>
    <row r="2902" spans="3:10" x14ac:dyDescent="0.3">
      <c r="C2902">
        <v>2425</v>
      </c>
      <c r="D2902" s="40">
        <v>2.2469944660563055</v>
      </c>
      <c r="I2902">
        <v>2425</v>
      </c>
      <c r="J2902" s="134">
        <v>0.18626981098566797</v>
      </c>
    </row>
    <row r="2903" spans="3:10" x14ac:dyDescent="0.3">
      <c r="C2903">
        <v>2426</v>
      </c>
      <c r="D2903" s="40">
        <v>2.673629464393616</v>
      </c>
      <c r="I2903">
        <v>2426</v>
      </c>
      <c r="J2903" s="134">
        <v>0.18792403462834861</v>
      </c>
    </row>
    <row r="2904" spans="3:10" x14ac:dyDescent="0.3">
      <c r="C2904">
        <v>2427</v>
      </c>
      <c r="D2904" s="40">
        <v>1.8948265392934942</v>
      </c>
      <c r="I2904">
        <v>2427</v>
      </c>
      <c r="J2904" s="134">
        <v>0.15315864573924665</v>
      </c>
    </row>
    <row r="2905" spans="3:10" x14ac:dyDescent="0.3">
      <c r="C2905">
        <v>2428</v>
      </c>
      <c r="D2905" s="40">
        <v>2.855740189078837</v>
      </c>
      <c r="I2905">
        <v>2428</v>
      </c>
      <c r="J2905" s="134">
        <v>0.28219969411756707</v>
      </c>
    </row>
    <row r="2906" spans="3:10" x14ac:dyDescent="0.3">
      <c r="C2906">
        <v>2429</v>
      </c>
      <c r="D2906" s="40">
        <v>3.1924886238783534</v>
      </c>
      <c r="I2906">
        <v>2429</v>
      </c>
      <c r="J2906" s="134">
        <v>0.15758096833449775</v>
      </c>
    </row>
    <row r="2907" spans="3:10" x14ac:dyDescent="0.3">
      <c r="C2907">
        <v>2430</v>
      </c>
      <c r="D2907" s="40">
        <v>2.8080889458622522</v>
      </c>
      <c r="I2907">
        <v>2430</v>
      </c>
      <c r="J2907" s="134">
        <v>0.1368691323279112</v>
      </c>
    </row>
    <row r="2908" spans="3:10" x14ac:dyDescent="0.3">
      <c r="C2908">
        <v>2431</v>
      </c>
      <c r="D2908" s="40">
        <v>2.7220099160119124</v>
      </c>
      <c r="I2908">
        <v>2431</v>
      </c>
      <c r="J2908" s="134">
        <v>0.3678631958458598</v>
      </c>
    </row>
    <row r="2909" spans="3:10" x14ac:dyDescent="0.3">
      <c r="C2909">
        <v>2432</v>
      </c>
      <c r="D2909" s="40">
        <v>3.3533005590721778</v>
      </c>
      <c r="I2909">
        <v>2432</v>
      </c>
      <c r="J2909" s="134">
        <v>0.26675831633766767</v>
      </c>
    </row>
    <row r="2910" spans="3:10" x14ac:dyDescent="0.3">
      <c r="C2910">
        <v>2433</v>
      </c>
      <c r="D2910" s="40">
        <v>1.8335724646226228</v>
      </c>
      <c r="I2910">
        <v>2433</v>
      </c>
      <c r="J2910" s="134">
        <v>0.17583373988749784</v>
      </c>
    </row>
    <row r="2911" spans="3:10" x14ac:dyDescent="0.3">
      <c r="C2911">
        <v>2434</v>
      </c>
      <c r="D2911" s="40">
        <v>2.7138747051086365</v>
      </c>
      <c r="I2911">
        <v>2434</v>
      </c>
      <c r="J2911" s="134">
        <v>0.19932266414402044</v>
      </c>
    </row>
    <row r="2912" spans="3:10" x14ac:dyDescent="0.3">
      <c r="C2912">
        <v>2435</v>
      </c>
      <c r="D2912" s="40">
        <v>3.3030080538036763</v>
      </c>
      <c r="I2912">
        <v>2435</v>
      </c>
      <c r="J2912" s="134">
        <v>0.14479273239554069</v>
      </c>
    </row>
    <row r="2913" spans="3:10" x14ac:dyDescent="0.3">
      <c r="C2913">
        <v>2436</v>
      </c>
      <c r="D2913" s="40">
        <v>2.6973990000445811</v>
      </c>
      <c r="I2913">
        <v>2436</v>
      </c>
      <c r="J2913" s="134">
        <v>0.22467808047657822</v>
      </c>
    </row>
    <row r="2914" spans="3:10" x14ac:dyDescent="0.3">
      <c r="C2914">
        <v>2437</v>
      </c>
      <c r="D2914" s="40">
        <v>2.6663865236768389</v>
      </c>
      <c r="I2914">
        <v>2437</v>
      </c>
      <c r="J2914" s="134">
        <v>0.33005417545412441</v>
      </c>
    </row>
    <row r="2915" spans="3:10" x14ac:dyDescent="0.3">
      <c r="C2915">
        <v>2438</v>
      </c>
      <c r="D2915" s="40">
        <v>2.6141537818252925</v>
      </c>
      <c r="I2915">
        <v>2438</v>
      </c>
      <c r="J2915" s="134">
        <v>0.20224660485974488</v>
      </c>
    </row>
    <row r="2916" spans="3:10" x14ac:dyDescent="0.3">
      <c r="C2916">
        <v>2439</v>
      </c>
      <c r="D2916" s="40">
        <v>2.7525252553985928</v>
      </c>
      <c r="I2916">
        <v>2439</v>
      </c>
      <c r="J2916" s="134">
        <v>0.26697627559442472</v>
      </c>
    </row>
    <row r="2917" spans="3:10" x14ac:dyDescent="0.3">
      <c r="C2917">
        <v>2440</v>
      </c>
      <c r="D2917" s="40">
        <v>3.1578542661595792</v>
      </c>
      <c r="I2917">
        <v>2440</v>
      </c>
      <c r="J2917" s="134">
        <v>0.31657809588803709</v>
      </c>
    </row>
    <row r="2918" spans="3:10" x14ac:dyDescent="0.3">
      <c r="C2918">
        <v>2441</v>
      </c>
      <c r="D2918" s="40">
        <v>3.0248193617183743</v>
      </c>
      <c r="I2918">
        <v>2441</v>
      </c>
      <c r="J2918" s="134">
        <v>0.35701995553967714</v>
      </c>
    </row>
    <row r="2919" spans="3:10" x14ac:dyDescent="0.3">
      <c r="C2919">
        <v>2442</v>
      </c>
      <c r="D2919" s="40">
        <v>3.2036383683713154</v>
      </c>
      <c r="I2919">
        <v>2442</v>
      </c>
      <c r="J2919" s="134">
        <v>0.29347618155400879</v>
      </c>
    </row>
    <row r="2920" spans="3:10" x14ac:dyDescent="0.3">
      <c r="C2920">
        <v>2443</v>
      </c>
      <c r="D2920" s="40">
        <v>3.1739444275250639</v>
      </c>
      <c r="I2920">
        <v>2443</v>
      </c>
      <c r="J2920" s="134">
        <v>0.31892977266674483</v>
      </c>
    </row>
    <row r="2921" spans="3:10" x14ac:dyDescent="0.3">
      <c r="C2921">
        <v>2444</v>
      </c>
      <c r="D2921" s="40">
        <v>2.5359863239564504</v>
      </c>
      <c r="I2921">
        <v>2444</v>
      </c>
      <c r="J2921" s="134">
        <v>0.23654144447365955</v>
      </c>
    </row>
    <row r="2922" spans="3:10" x14ac:dyDescent="0.3">
      <c r="C2922">
        <v>2445</v>
      </c>
      <c r="D2922" s="40">
        <v>3.0617307687446833</v>
      </c>
      <c r="I2922">
        <v>2445</v>
      </c>
      <c r="J2922" s="134">
        <v>0.11571100329616213</v>
      </c>
    </row>
    <row r="2923" spans="3:10" x14ac:dyDescent="0.3">
      <c r="C2923">
        <v>2446</v>
      </c>
      <c r="D2923" s="40">
        <v>2.6101575499266287</v>
      </c>
      <c r="I2923">
        <v>2446</v>
      </c>
      <c r="J2923" s="134">
        <v>0.12258116959558185</v>
      </c>
    </row>
    <row r="2924" spans="3:10" x14ac:dyDescent="0.3">
      <c r="C2924">
        <v>2447</v>
      </c>
      <c r="D2924" s="40">
        <v>2.0266854554734151</v>
      </c>
      <c r="I2924">
        <v>2447</v>
      </c>
      <c r="J2924" s="134">
        <v>0.29637680193286431</v>
      </c>
    </row>
    <row r="2925" spans="3:10" x14ac:dyDescent="0.3">
      <c r="C2925">
        <v>2448</v>
      </c>
      <c r="D2925" s="40">
        <v>2.7406168473355681</v>
      </c>
      <c r="I2925">
        <v>2448</v>
      </c>
      <c r="J2925" s="134">
        <v>0.33449464588104383</v>
      </c>
    </row>
    <row r="2926" spans="3:10" x14ac:dyDescent="0.3">
      <c r="C2926">
        <v>2449</v>
      </c>
      <c r="D2926" s="40">
        <v>2.8795488663423603</v>
      </c>
      <c r="I2926">
        <v>2449</v>
      </c>
      <c r="J2926" s="134">
        <v>0.13806346924419932</v>
      </c>
    </row>
    <row r="2927" spans="3:10" x14ac:dyDescent="0.3">
      <c r="C2927">
        <v>2450</v>
      </c>
      <c r="D2927" s="40">
        <v>3.001889082029972</v>
      </c>
      <c r="I2927">
        <v>2450</v>
      </c>
      <c r="J2927" s="134">
        <v>0.26435374163461711</v>
      </c>
    </row>
    <row r="2928" spans="3:10" x14ac:dyDescent="0.3">
      <c r="C2928">
        <v>2451</v>
      </c>
      <c r="D2928" s="40">
        <v>1.7418711598914318</v>
      </c>
      <c r="I2928">
        <v>2451</v>
      </c>
      <c r="J2928" s="134">
        <v>0.22198937737988467</v>
      </c>
    </row>
    <row r="2929" spans="3:10" x14ac:dyDescent="0.3">
      <c r="C2929">
        <v>2452</v>
      </c>
      <c r="D2929" s="40">
        <v>2.4330985707282111</v>
      </c>
      <c r="I2929">
        <v>2452</v>
      </c>
      <c r="J2929" s="134">
        <v>0.25875222904336037</v>
      </c>
    </row>
    <row r="2930" spans="3:10" x14ac:dyDescent="0.3">
      <c r="C2930">
        <v>2453</v>
      </c>
      <c r="D2930" s="40">
        <v>2.5206185984253993</v>
      </c>
      <c r="I2930">
        <v>2453</v>
      </c>
      <c r="J2930" s="134">
        <v>0.32466370638253994</v>
      </c>
    </row>
    <row r="2931" spans="3:10" x14ac:dyDescent="0.3">
      <c r="C2931">
        <v>2454</v>
      </c>
      <c r="D2931" s="40">
        <v>2.7422111240651987</v>
      </c>
      <c r="I2931">
        <v>2454</v>
      </c>
      <c r="J2931" s="134">
        <v>0.25927838336506581</v>
      </c>
    </row>
    <row r="2932" spans="3:10" x14ac:dyDescent="0.3">
      <c r="C2932">
        <v>2455</v>
      </c>
      <c r="D2932" s="40">
        <v>2.2906676381512963</v>
      </c>
      <c r="I2932">
        <v>2455</v>
      </c>
      <c r="J2932" s="134">
        <v>0.22056539491081173</v>
      </c>
    </row>
    <row r="2933" spans="3:10" x14ac:dyDescent="0.3">
      <c r="C2933">
        <v>2456</v>
      </c>
      <c r="D2933" s="40">
        <v>2.1492314409339452</v>
      </c>
      <c r="I2933">
        <v>2456</v>
      </c>
      <c r="J2933" s="134">
        <v>0.21834541169780852</v>
      </c>
    </row>
    <row r="2934" spans="3:10" x14ac:dyDescent="0.3">
      <c r="C2934">
        <v>2457</v>
      </c>
      <c r="D2934" s="40">
        <v>3.6439044352934831</v>
      </c>
      <c r="I2934">
        <v>2457</v>
      </c>
      <c r="J2934" s="134">
        <v>0.30147362584751902</v>
      </c>
    </row>
    <row r="2935" spans="3:10" x14ac:dyDescent="0.3">
      <c r="C2935">
        <v>2458</v>
      </c>
      <c r="D2935" s="40">
        <v>3.480777899062248</v>
      </c>
      <c r="I2935">
        <v>2458</v>
      </c>
      <c r="J2935" s="134">
        <v>0.24782932273613856</v>
      </c>
    </row>
    <row r="2936" spans="3:10" x14ac:dyDescent="0.3">
      <c r="C2936">
        <v>2459</v>
      </c>
      <c r="D2936" s="40">
        <v>2.567345386680147</v>
      </c>
      <c r="I2936">
        <v>2459</v>
      </c>
      <c r="J2936" s="134">
        <v>0.26653890748144971</v>
      </c>
    </row>
    <row r="2937" spans="3:10" x14ac:dyDescent="0.3">
      <c r="C2937">
        <v>2460</v>
      </c>
      <c r="D2937" s="40">
        <v>3.073390267580133</v>
      </c>
      <c r="I2937">
        <v>2460</v>
      </c>
      <c r="J2937" s="134">
        <v>0.3127603295375545</v>
      </c>
    </row>
    <row r="2938" spans="3:10" x14ac:dyDescent="0.3">
      <c r="C2938">
        <v>2461</v>
      </c>
      <c r="D2938" s="40">
        <v>2.9751875745735141</v>
      </c>
      <c r="I2938">
        <v>2461</v>
      </c>
      <c r="J2938" s="134">
        <v>0.24428834581178505</v>
      </c>
    </row>
    <row r="2939" spans="3:10" x14ac:dyDescent="0.3">
      <c r="C2939">
        <v>2462</v>
      </c>
      <c r="D2939" s="40">
        <v>2.4620512518448257</v>
      </c>
      <c r="I2939">
        <v>2462</v>
      </c>
      <c r="J2939" s="134">
        <v>0.27220535727798434</v>
      </c>
    </row>
    <row r="2940" spans="3:10" x14ac:dyDescent="0.3">
      <c r="C2940">
        <v>2463</v>
      </c>
      <c r="D2940" s="40">
        <v>3.2843714252550789</v>
      </c>
      <c r="I2940">
        <v>2463</v>
      </c>
      <c r="J2940" s="134">
        <v>0.29816605257607853</v>
      </c>
    </row>
    <row r="2941" spans="3:10" x14ac:dyDescent="0.3">
      <c r="C2941">
        <v>2464</v>
      </c>
      <c r="D2941" s="40">
        <v>2.2820591801332779</v>
      </c>
      <c r="I2941">
        <v>2464</v>
      </c>
      <c r="J2941" s="134">
        <v>0.15984812370661006</v>
      </c>
    </row>
    <row r="2942" spans="3:10" x14ac:dyDescent="0.3">
      <c r="C2942">
        <v>2465</v>
      </c>
      <c r="D2942" s="40">
        <v>1.7569481907272604</v>
      </c>
      <c r="I2942">
        <v>2465</v>
      </c>
      <c r="J2942" s="134">
        <v>0.23144547043992425</v>
      </c>
    </row>
    <row r="2943" spans="3:10" x14ac:dyDescent="0.3">
      <c r="C2943">
        <v>2466</v>
      </c>
      <c r="D2943" s="40">
        <v>1.9522340176169166</v>
      </c>
      <c r="I2943">
        <v>2466</v>
      </c>
      <c r="J2943" s="134">
        <v>0.22115832623299969</v>
      </c>
    </row>
    <row r="2944" spans="3:10" x14ac:dyDescent="0.3">
      <c r="C2944">
        <v>2467</v>
      </c>
      <c r="D2944" s="40">
        <v>2.2314648611055103</v>
      </c>
      <c r="I2944">
        <v>2467</v>
      </c>
      <c r="J2944" s="134">
        <v>0.25268062882922138</v>
      </c>
    </row>
    <row r="2945" spans="3:10" x14ac:dyDescent="0.3">
      <c r="C2945">
        <v>2468</v>
      </c>
      <c r="D2945" s="40">
        <v>3.0409900766508726</v>
      </c>
      <c r="I2945">
        <v>2468</v>
      </c>
      <c r="J2945" s="134">
        <v>0.11917493036315085</v>
      </c>
    </row>
    <row r="2946" spans="3:10" x14ac:dyDescent="0.3">
      <c r="C2946">
        <v>2469</v>
      </c>
      <c r="D2946" s="40">
        <v>3.0057681565046965</v>
      </c>
      <c r="I2946">
        <v>2469</v>
      </c>
      <c r="J2946" s="134">
        <v>8.0417552314134833E-2</v>
      </c>
    </row>
    <row r="2947" spans="3:10" x14ac:dyDescent="0.3">
      <c r="C2947">
        <v>2470</v>
      </c>
      <c r="D2947" s="40">
        <v>2.6804428490664671</v>
      </c>
      <c r="I2947">
        <v>2470</v>
      </c>
      <c r="J2947" s="134">
        <v>0.17722485521075915</v>
      </c>
    </row>
    <row r="2948" spans="3:10" x14ac:dyDescent="0.3">
      <c r="C2948">
        <v>2471</v>
      </c>
      <c r="D2948" s="40">
        <v>1.9279381009337855</v>
      </c>
      <c r="I2948">
        <v>2471</v>
      </c>
      <c r="J2948" s="134">
        <v>0.28102442879995992</v>
      </c>
    </row>
    <row r="2949" spans="3:10" x14ac:dyDescent="0.3">
      <c r="C2949">
        <v>2472</v>
      </c>
      <c r="D2949" s="40">
        <v>3.3961651926873655</v>
      </c>
      <c r="I2949">
        <v>2472</v>
      </c>
      <c r="J2949" s="134">
        <v>0.26843208307221289</v>
      </c>
    </row>
    <row r="2950" spans="3:10" x14ac:dyDescent="0.3">
      <c r="C2950">
        <v>2473</v>
      </c>
      <c r="D2950" s="40">
        <v>2.925698809679516</v>
      </c>
      <c r="I2950">
        <v>2473</v>
      </c>
      <c r="J2950" s="134">
        <v>0.28406379372985269</v>
      </c>
    </row>
    <row r="2951" spans="3:10" x14ac:dyDescent="0.3">
      <c r="C2951">
        <v>2474</v>
      </c>
      <c r="D2951" s="40">
        <v>1.8199514423645653</v>
      </c>
      <c r="I2951">
        <v>2474</v>
      </c>
      <c r="J2951" s="134">
        <v>0.16588365192041232</v>
      </c>
    </row>
    <row r="2952" spans="3:10" x14ac:dyDescent="0.3">
      <c r="C2952">
        <v>2475</v>
      </c>
      <c r="D2952" s="40">
        <v>2.3476739134122675</v>
      </c>
      <c r="I2952">
        <v>2475</v>
      </c>
      <c r="J2952" s="134">
        <v>0.19658068637601511</v>
      </c>
    </row>
    <row r="2953" spans="3:10" x14ac:dyDescent="0.3">
      <c r="C2953">
        <v>2476</v>
      </c>
      <c r="D2953" s="40">
        <v>2.5580477434515658</v>
      </c>
      <c r="I2953">
        <v>2476</v>
      </c>
      <c r="J2953" s="134">
        <v>0.20364285526822035</v>
      </c>
    </row>
    <row r="2954" spans="3:10" x14ac:dyDescent="0.3">
      <c r="C2954">
        <v>2477</v>
      </c>
      <c r="D2954" s="40">
        <v>2.9523894337399801</v>
      </c>
      <c r="I2954">
        <v>2477</v>
      </c>
      <c r="J2954" s="134">
        <v>0.28210284195835533</v>
      </c>
    </row>
    <row r="2955" spans="3:10" x14ac:dyDescent="0.3">
      <c r="C2955">
        <v>2478</v>
      </c>
      <c r="D2955" s="40">
        <v>3.4175274408644314</v>
      </c>
      <c r="I2955">
        <v>2478</v>
      </c>
      <c r="J2955" s="134">
        <v>0.31588071845148114</v>
      </c>
    </row>
    <row r="2956" spans="3:10" x14ac:dyDescent="0.3">
      <c r="C2956">
        <v>2479</v>
      </c>
      <c r="D2956" s="40">
        <v>3.1451731998212025</v>
      </c>
      <c r="I2956">
        <v>2479</v>
      </c>
      <c r="J2956" s="134">
        <v>0.29430438170300488</v>
      </c>
    </row>
    <row r="2957" spans="3:10" x14ac:dyDescent="0.3">
      <c r="C2957">
        <v>2480</v>
      </c>
      <c r="D2957" s="40">
        <v>2.7500645005775519</v>
      </c>
      <c r="I2957">
        <v>2480</v>
      </c>
      <c r="J2957" s="134">
        <v>0.200348241803878</v>
      </c>
    </row>
    <row r="2958" spans="3:10" x14ac:dyDescent="0.3">
      <c r="C2958">
        <v>2481</v>
      </c>
      <c r="D2958" s="40">
        <v>2.3528581070612313</v>
      </c>
      <c r="I2958">
        <v>2481</v>
      </c>
      <c r="J2958" s="134">
        <v>0.13872407750315796</v>
      </c>
    </row>
    <row r="2959" spans="3:10" x14ac:dyDescent="0.3">
      <c r="C2959">
        <v>2482</v>
      </c>
      <c r="D2959" s="40">
        <v>1.8791832955426873</v>
      </c>
      <c r="I2959">
        <v>2482</v>
      </c>
      <c r="J2959" s="134">
        <v>0.1966019963673975</v>
      </c>
    </row>
    <row r="2960" spans="3:10" x14ac:dyDescent="0.3">
      <c r="C2960">
        <v>2483</v>
      </c>
      <c r="D2960" s="40">
        <v>3.2898662648081114</v>
      </c>
      <c r="I2960">
        <v>2483</v>
      </c>
      <c r="J2960" s="134">
        <v>0.30108007534382564</v>
      </c>
    </row>
    <row r="2961" spans="3:10" x14ac:dyDescent="0.3">
      <c r="C2961">
        <v>2484</v>
      </c>
      <c r="D2961" s="40">
        <v>2.6419066963611408</v>
      </c>
      <c r="I2961">
        <v>2484</v>
      </c>
      <c r="J2961" s="134">
        <v>0.34118414465368363</v>
      </c>
    </row>
    <row r="2962" spans="3:10" x14ac:dyDescent="0.3">
      <c r="C2962">
        <v>2485</v>
      </c>
      <c r="D2962" s="40">
        <v>2.9434641680597426</v>
      </c>
      <c r="I2962">
        <v>2485</v>
      </c>
      <c r="J2962" s="134">
        <v>0.2937797741878343</v>
      </c>
    </row>
    <row r="2963" spans="3:10" x14ac:dyDescent="0.3">
      <c r="C2963">
        <v>2486</v>
      </c>
      <c r="D2963" s="40">
        <v>2.3242772301285828</v>
      </c>
      <c r="I2963">
        <v>2486</v>
      </c>
      <c r="J2963" s="134">
        <v>0.20425876698149126</v>
      </c>
    </row>
    <row r="2964" spans="3:10" x14ac:dyDescent="0.3">
      <c r="C2964">
        <v>2487</v>
      </c>
      <c r="D2964" s="40">
        <v>2.4996668328543779</v>
      </c>
      <c r="I2964">
        <v>2487</v>
      </c>
      <c r="J2964" s="134">
        <v>0.2908510609821362</v>
      </c>
    </row>
    <row r="2965" spans="3:10" x14ac:dyDescent="0.3">
      <c r="C2965">
        <v>2488</v>
      </c>
      <c r="D2965" s="40">
        <v>2.0367112222175456</v>
      </c>
      <c r="I2965">
        <v>2488</v>
      </c>
      <c r="J2965" s="134">
        <v>0.30165194026938402</v>
      </c>
    </row>
    <row r="2966" spans="3:10" x14ac:dyDescent="0.3">
      <c r="C2966">
        <v>2489</v>
      </c>
      <c r="D2966" s="40">
        <v>3.0645680398158275</v>
      </c>
      <c r="I2966">
        <v>2489</v>
      </c>
      <c r="J2966" s="134">
        <v>0.10799854371002549</v>
      </c>
    </row>
    <row r="2967" spans="3:10" x14ac:dyDescent="0.3">
      <c r="C2967">
        <v>2490</v>
      </c>
      <c r="D2967" s="40">
        <v>2.0019679826989334</v>
      </c>
      <c r="I2967">
        <v>2490</v>
      </c>
      <c r="J2967" s="134">
        <v>0.28052729602465121</v>
      </c>
    </row>
    <row r="2968" spans="3:10" x14ac:dyDescent="0.3">
      <c r="C2968">
        <v>2491</v>
      </c>
      <c r="D2968" s="40">
        <v>2.080844568537493</v>
      </c>
      <c r="I2968">
        <v>2491</v>
      </c>
      <c r="J2968" s="134">
        <v>0.26903240806507744</v>
      </c>
    </row>
    <row r="2969" spans="3:10" x14ac:dyDescent="0.3">
      <c r="C2969">
        <v>2492</v>
      </c>
      <c r="D2969" s="40">
        <v>1.550629989346981</v>
      </c>
      <c r="I2969">
        <v>2492</v>
      </c>
      <c r="J2969" s="134">
        <v>0.22006399217120354</v>
      </c>
    </row>
    <row r="2970" spans="3:10" x14ac:dyDescent="0.3">
      <c r="C2970">
        <v>2493</v>
      </c>
      <c r="D2970" s="40">
        <v>2.5744384970956311</v>
      </c>
      <c r="I2970">
        <v>2493</v>
      </c>
      <c r="J2970" s="134">
        <v>0.1657922259112643</v>
      </c>
    </row>
    <row r="2971" spans="3:10" x14ac:dyDescent="0.3">
      <c r="C2971">
        <v>2494</v>
      </c>
      <c r="D2971" s="40">
        <v>2.9119617694588036</v>
      </c>
      <c r="I2971">
        <v>2494</v>
      </c>
      <c r="J2971" s="134">
        <v>0.32379766684932365</v>
      </c>
    </row>
    <row r="2972" spans="3:10" x14ac:dyDescent="0.3">
      <c r="C2972">
        <v>2495</v>
      </c>
      <c r="D2972" s="40">
        <v>2.318270197094507</v>
      </c>
      <c r="I2972">
        <v>2495</v>
      </c>
      <c r="J2972" s="134">
        <v>0.22112423850849572</v>
      </c>
    </row>
    <row r="2973" spans="3:10" x14ac:dyDescent="0.3">
      <c r="C2973">
        <v>2496</v>
      </c>
      <c r="D2973" s="40">
        <v>2.2470561025382283</v>
      </c>
      <c r="I2973">
        <v>2496</v>
      </c>
      <c r="J2973" s="134">
        <v>0.27799303860965319</v>
      </c>
    </row>
    <row r="2974" spans="3:10" x14ac:dyDescent="0.3">
      <c r="C2974">
        <v>2497</v>
      </c>
      <c r="D2974" s="40">
        <v>1.7332265499944768</v>
      </c>
      <c r="I2974">
        <v>2497</v>
      </c>
      <c r="J2974" s="134">
        <v>0.20650642152172205</v>
      </c>
    </row>
    <row r="2975" spans="3:10" x14ac:dyDescent="0.3">
      <c r="C2975">
        <v>2498</v>
      </c>
      <c r="D2975" s="40">
        <v>3.1338965423540648</v>
      </c>
      <c r="I2975">
        <v>2498</v>
      </c>
      <c r="J2975" s="134">
        <v>0.35888368576929142</v>
      </c>
    </row>
    <row r="2976" spans="3:10" x14ac:dyDescent="0.3">
      <c r="C2976">
        <v>2499</v>
      </c>
      <c r="D2976" s="40">
        <v>2.8050019570945586</v>
      </c>
      <c r="I2976">
        <v>2499</v>
      </c>
      <c r="J2976" s="134">
        <v>0.33054910664925052</v>
      </c>
    </row>
    <row r="2977" spans="3:10" x14ac:dyDescent="0.3">
      <c r="C2977">
        <v>2500</v>
      </c>
      <c r="D2977" s="40">
        <v>2.4138232551588001</v>
      </c>
      <c r="I2977">
        <v>2500</v>
      </c>
      <c r="J2977" s="134">
        <v>0.40656484617931055</v>
      </c>
    </row>
    <row r="2978" spans="3:10" x14ac:dyDescent="0.3">
      <c r="C2978">
        <v>2501</v>
      </c>
      <c r="D2978" s="40">
        <v>2.3132617304398853</v>
      </c>
      <c r="I2978">
        <v>2501</v>
      </c>
      <c r="J2978" s="134">
        <v>0.15491160031300022</v>
      </c>
    </row>
    <row r="2979" spans="3:10" x14ac:dyDescent="0.3">
      <c r="C2979">
        <v>2502</v>
      </c>
      <c r="D2979" s="40">
        <v>3.3219041706932386</v>
      </c>
      <c r="I2979">
        <v>2502</v>
      </c>
      <c r="J2979" s="134">
        <v>0.27039145338618176</v>
      </c>
    </row>
    <row r="2980" spans="3:10" x14ac:dyDescent="0.3">
      <c r="C2980">
        <v>2503</v>
      </c>
      <c r="D2980" s="40">
        <v>2.9134877448053964</v>
      </c>
      <c r="I2980">
        <v>2503</v>
      </c>
      <c r="J2980" s="134">
        <v>0.35732012581742856</v>
      </c>
    </row>
    <row r="2981" spans="3:10" x14ac:dyDescent="0.3">
      <c r="C2981">
        <v>2504</v>
      </c>
      <c r="D2981" s="40">
        <v>3.5146496892812147</v>
      </c>
      <c r="I2981">
        <v>2504</v>
      </c>
      <c r="J2981" s="134">
        <v>0.27619444810557203</v>
      </c>
    </row>
    <row r="2982" spans="3:10" x14ac:dyDescent="0.3">
      <c r="C2982">
        <v>2505</v>
      </c>
      <c r="D2982" s="40">
        <v>2.5282371716783776</v>
      </c>
      <c r="I2982">
        <v>2505</v>
      </c>
      <c r="J2982" s="134">
        <v>0.26159178419181561</v>
      </c>
    </row>
    <row r="2983" spans="3:10" x14ac:dyDescent="0.3">
      <c r="C2983">
        <v>2506</v>
      </c>
      <c r="D2983" s="40">
        <v>2.4039377534360473</v>
      </c>
      <c r="I2983">
        <v>2506</v>
      </c>
      <c r="J2983" s="134">
        <v>0.40330201393831722</v>
      </c>
    </row>
    <row r="2984" spans="3:10" x14ac:dyDescent="0.3">
      <c r="C2984">
        <v>2507</v>
      </c>
      <c r="D2984" s="40">
        <v>1.7676803194408266</v>
      </c>
      <c r="I2984">
        <v>2507</v>
      </c>
      <c r="J2984" s="134">
        <v>0.24350092366395559</v>
      </c>
    </row>
    <row r="2985" spans="3:10" x14ac:dyDescent="0.3">
      <c r="C2985">
        <v>2508</v>
      </c>
      <c r="D2985" s="40">
        <v>2.1219070290762199</v>
      </c>
      <c r="I2985">
        <v>2508</v>
      </c>
      <c r="J2985" s="134">
        <v>0.11143382069509511</v>
      </c>
    </row>
    <row r="2986" spans="3:10" x14ac:dyDescent="0.3">
      <c r="C2986">
        <v>2509</v>
      </c>
      <c r="D2986" s="40">
        <v>3.1163597027632726</v>
      </c>
      <c r="I2986">
        <v>2509</v>
      </c>
      <c r="J2986" s="134">
        <v>0.23327510461441103</v>
      </c>
    </row>
    <row r="2987" spans="3:10" x14ac:dyDescent="0.3">
      <c r="C2987">
        <v>2510</v>
      </c>
      <c r="D2987" s="40">
        <v>3.1777724648135655</v>
      </c>
      <c r="I2987">
        <v>2510</v>
      </c>
      <c r="J2987" s="134">
        <v>0.27696093331878235</v>
      </c>
    </row>
    <row r="2988" spans="3:10" x14ac:dyDescent="0.3">
      <c r="C2988">
        <v>2511</v>
      </c>
      <c r="D2988" s="40">
        <v>2.5229664250176018</v>
      </c>
      <c r="I2988">
        <v>2511</v>
      </c>
      <c r="J2988" s="134">
        <v>0.15902903948164715</v>
      </c>
    </row>
    <row r="2989" spans="3:10" x14ac:dyDescent="0.3">
      <c r="C2989">
        <v>2512</v>
      </c>
      <c r="D2989" s="40">
        <v>2.0583241950580566</v>
      </c>
      <c r="I2989">
        <v>2512</v>
      </c>
      <c r="J2989" s="134">
        <v>0.15768550360842504</v>
      </c>
    </row>
    <row r="2990" spans="3:10" x14ac:dyDescent="0.3">
      <c r="C2990">
        <v>2513</v>
      </c>
      <c r="D2990" s="40">
        <v>3.2310035382191544</v>
      </c>
      <c r="I2990">
        <v>2513</v>
      </c>
      <c r="J2990" s="134">
        <v>0.12011879609373111</v>
      </c>
    </row>
    <row r="2991" spans="3:10" x14ac:dyDescent="0.3">
      <c r="C2991">
        <v>2514</v>
      </c>
      <c r="D2991" s="40">
        <v>2.5165171981948355</v>
      </c>
      <c r="I2991">
        <v>2514</v>
      </c>
      <c r="J2991" s="134">
        <v>0.29999039524467075</v>
      </c>
    </row>
    <row r="2992" spans="3:10" x14ac:dyDescent="0.3">
      <c r="C2992">
        <v>2515</v>
      </c>
      <c r="D2992" s="40">
        <v>2.3108004982781951</v>
      </c>
      <c r="I2992">
        <v>2515</v>
      </c>
      <c r="J2992" s="134">
        <v>0.22094197997035359</v>
      </c>
    </row>
    <row r="2993" spans="3:10" x14ac:dyDescent="0.3">
      <c r="C2993">
        <v>2516</v>
      </c>
      <c r="D2993" s="40">
        <v>2.2726518245962941</v>
      </c>
      <c r="I2993">
        <v>2516</v>
      </c>
      <c r="J2993" s="134">
        <v>0.14594415680004746</v>
      </c>
    </row>
    <row r="2994" spans="3:10" x14ac:dyDescent="0.3">
      <c r="C2994">
        <v>2517</v>
      </c>
      <c r="D2994" s="40">
        <v>2.3322546356693596</v>
      </c>
      <c r="I2994">
        <v>2517</v>
      </c>
      <c r="J2994" s="134">
        <v>0.29392798390092012</v>
      </c>
    </row>
    <row r="2995" spans="3:10" x14ac:dyDescent="0.3">
      <c r="C2995">
        <v>2518</v>
      </c>
      <c r="D2995" s="40">
        <v>1.8533300076191075</v>
      </c>
      <c r="I2995">
        <v>2518</v>
      </c>
      <c r="J2995" s="134">
        <v>0.36673609200293433</v>
      </c>
    </row>
    <row r="2996" spans="3:10" x14ac:dyDescent="0.3">
      <c r="C2996">
        <v>2519</v>
      </c>
      <c r="D2996" s="40">
        <v>2.9024296264337077</v>
      </c>
      <c r="I2996">
        <v>2519</v>
      </c>
      <c r="J2996" s="134">
        <v>0.33796572978777384</v>
      </c>
    </row>
    <row r="2997" spans="3:10" x14ac:dyDescent="0.3">
      <c r="C2997">
        <v>2520</v>
      </c>
      <c r="D2997" s="40">
        <v>1.8962346658250584</v>
      </c>
      <c r="I2997">
        <v>2520</v>
      </c>
      <c r="J2997" s="134">
        <v>0.26359205376286554</v>
      </c>
    </row>
    <row r="2998" spans="3:10" x14ac:dyDescent="0.3">
      <c r="C2998">
        <v>2521</v>
      </c>
      <c r="D2998" s="40">
        <v>2.9576962919923551</v>
      </c>
      <c r="I2998">
        <v>2521</v>
      </c>
      <c r="J2998" s="134">
        <v>0.18290254658432659</v>
      </c>
    </row>
    <row r="2999" spans="3:10" x14ac:dyDescent="0.3">
      <c r="C2999">
        <v>2522</v>
      </c>
      <c r="D2999" s="40">
        <v>2.1646922190828577</v>
      </c>
      <c r="I2999">
        <v>2522</v>
      </c>
      <c r="J2999" s="134">
        <v>0.1666236269813437</v>
      </c>
    </row>
    <row r="3000" spans="3:10" x14ac:dyDescent="0.3">
      <c r="C3000">
        <v>2523</v>
      </c>
      <c r="D3000" s="40">
        <v>2.4388836624652561</v>
      </c>
      <c r="I3000">
        <v>2523</v>
      </c>
      <c r="J3000" s="134">
        <v>0.36662745961535159</v>
      </c>
    </row>
    <row r="3001" spans="3:10" x14ac:dyDescent="0.3">
      <c r="C3001">
        <v>2524</v>
      </c>
      <c r="D3001" s="40">
        <v>2.3541744027318048</v>
      </c>
      <c r="I3001">
        <v>2524</v>
      </c>
      <c r="J3001" s="134">
        <v>0.21928646631637849</v>
      </c>
    </row>
    <row r="3002" spans="3:10" x14ac:dyDescent="0.3">
      <c r="C3002">
        <v>2525</v>
      </c>
      <c r="D3002" s="40">
        <v>1.8678246969285044</v>
      </c>
      <c r="I3002">
        <v>2525</v>
      </c>
      <c r="J3002" s="134">
        <v>0.22219326452017185</v>
      </c>
    </row>
    <row r="3003" spans="3:10" x14ac:dyDescent="0.3">
      <c r="C3003">
        <v>2526</v>
      </c>
      <c r="D3003" s="40">
        <v>1.6833362328534478</v>
      </c>
      <c r="I3003">
        <v>2526</v>
      </c>
      <c r="J3003" s="134">
        <v>0.28688474300748013</v>
      </c>
    </row>
    <row r="3004" spans="3:10" x14ac:dyDescent="0.3">
      <c r="C3004">
        <v>2527</v>
      </c>
      <c r="D3004" s="40">
        <v>2.9495805623732751</v>
      </c>
      <c r="I3004">
        <v>2527</v>
      </c>
      <c r="J3004" s="134">
        <v>0.15816815657071048</v>
      </c>
    </row>
    <row r="3005" spans="3:10" x14ac:dyDescent="0.3">
      <c r="C3005">
        <v>2528</v>
      </c>
      <c r="D3005" s="40">
        <v>2.2054764069893902</v>
      </c>
      <c r="I3005">
        <v>2528</v>
      </c>
      <c r="J3005" s="134">
        <v>0.11271286533841041</v>
      </c>
    </row>
    <row r="3006" spans="3:10" x14ac:dyDescent="0.3">
      <c r="C3006">
        <v>2529</v>
      </c>
      <c r="D3006" s="40">
        <v>2.3243264662598162</v>
      </c>
      <c r="I3006">
        <v>2529</v>
      </c>
      <c r="J3006" s="134">
        <v>0.13774180171160544</v>
      </c>
    </row>
    <row r="3007" spans="3:10" x14ac:dyDescent="0.3">
      <c r="C3007">
        <v>2530</v>
      </c>
      <c r="D3007" s="40">
        <v>2.0965692960769702</v>
      </c>
      <c r="I3007">
        <v>2530</v>
      </c>
      <c r="J3007" s="134">
        <v>0.17013474373081339</v>
      </c>
    </row>
    <row r="3008" spans="3:10" x14ac:dyDescent="0.3">
      <c r="C3008">
        <v>2531</v>
      </c>
      <c r="D3008" s="40">
        <v>2.2589600070807654</v>
      </c>
      <c r="I3008">
        <v>2531</v>
      </c>
      <c r="J3008" s="134">
        <v>0.22379721805316466</v>
      </c>
    </row>
    <row r="3009" spans="3:10" x14ac:dyDescent="0.3">
      <c r="C3009">
        <v>2532</v>
      </c>
      <c r="D3009" s="40">
        <v>1.6657225050878495</v>
      </c>
      <c r="I3009">
        <v>2532</v>
      </c>
      <c r="J3009" s="134">
        <v>0.14088231929236694</v>
      </c>
    </row>
    <row r="3010" spans="3:10" x14ac:dyDescent="0.3">
      <c r="C3010">
        <v>2533</v>
      </c>
      <c r="D3010" s="40">
        <v>2.7075090949481018</v>
      </c>
      <c r="I3010">
        <v>2533</v>
      </c>
      <c r="J3010" s="134">
        <v>0.1284816898086858</v>
      </c>
    </row>
    <row r="3011" spans="3:10" x14ac:dyDescent="0.3">
      <c r="C3011">
        <v>2534</v>
      </c>
      <c r="D3011" s="40">
        <v>2.3677445489447715</v>
      </c>
      <c r="I3011">
        <v>2534</v>
      </c>
      <c r="J3011" s="134">
        <v>0.38094101104917777</v>
      </c>
    </row>
    <row r="3012" spans="3:10" x14ac:dyDescent="0.3">
      <c r="C3012">
        <v>2535</v>
      </c>
      <c r="D3012" s="40">
        <v>1.7419044654460898</v>
      </c>
      <c r="I3012">
        <v>2535</v>
      </c>
      <c r="J3012" s="134">
        <v>0.24771840389978506</v>
      </c>
    </row>
    <row r="3013" spans="3:10" x14ac:dyDescent="0.3">
      <c r="C3013">
        <v>2536</v>
      </c>
      <c r="D3013" s="40">
        <v>2.4625217058071955</v>
      </c>
      <c r="I3013">
        <v>2536</v>
      </c>
      <c r="J3013" s="134">
        <v>0.21580434059736264</v>
      </c>
    </row>
    <row r="3014" spans="3:10" x14ac:dyDescent="0.3">
      <c r="C3014">
        <v>2537</v>
      </c>
      <c r="D3014" s="40">
        <v>2.085416140121132</v>
      </c>
      <c r="I3014">
        <v>2537</v>
      </c>
      <c r="J3014" s="134">
        <v>0.29138535792484221</v>
      </c>
    </row>
    <row r="3015" spans="3:10" x14ac:dyDescent="0.3">
      <c r="C3015">
        <v>2538</v>
      </c>
      <c r="D3015" s="40">
        <v>2.9591215003844669</v>
      </c>
      <c r="I3015">
        <v>2538</v>
      </c>
      <c r="J3015" s="134">
        <v>0.25166036314232798</v>
      </c>
    </row>
    <row r="3016" spans="3:10" x14ac:dyDescent="0.3">
      <c r="C3016">
        <v>2539</v>
      </c>
      <c r="D3016" s="40">
        <v>2.5700870539352461</v>
      </c>
      <c r="I3016">
        <v>2539</v>
      </c>
      <c r="J3016" s="134">
        <v>0.26605487100844671</v>
      </c>
    </row>
    <row r="3017" spans="3:10" x14ac:dyDescent="0.3">
      <c r="C3017">
        <v>2540</v>
      </c>
      <c r="D3017" s="40">
        <v>2.5822139711845127</v>
      </c>
      <c r="I3017">
        <v>2540</v>
      </c>
      <c r="J3017" s="134">
        <v>0.12933462190933587</v>
      </c>
    </row>
    <row r="3018" spans="3:10" x14ac:dyDescent="0.3">
      <c r="C3018">
        <v>2541</v>
      </c>
      <c r="D3018" s="40">
        <v>2.2983284332428582</v>
      </c>
      <c r="I3018">
        <v>2541</v>
      </c>
      <c r="J3018" s="134">
        <v>0.29694763941914437</v>
      </c>
    </row>
    <row r="3019" spans="3:10" x14ac:dyDescent="0.3">
      <c r="C3019">
        <v>2542</v>
      </c>
      <c r="D3019" s="40">
        <v>2.6242545327683482</v>
      </c>
      <c r="I3019">
        <v>2542</v>
      </c>
      <c r="J3019" s="134">
        <v>0.28604017127440029</v>
      </c>
    </row>
    <row r="3020" spans="3:10" x14ac:dyDescent="0.3">
      <c r="C3020">
        <v>2543</v>
      </c>
      <c r="D3020" s="40">
        <v>1.5943973011724941</v>
      </c>
      <c r="I3020">
        <v>2543</v>
      </c>
      <c r="J3020" s="134">
        <v>0.3512974128852977</v>
      </c>
    </row>
    <row r="3021" spans="3:10" x14ac:dyDescent="0.3">
      <c r="C3021">
        <v>2544</v>
      </c>
      <c r="D3021" s="40">
        <v>2.7925868859360734</v>
      </c>
      <c r="I3021">
        <v>2544</v>
      </c>
      <c r="J3021" s="134">
        <v>0.31530150131415646</v>
      </c>
    </row>
    <row r="3022" spans="3:10" x14ac:dyDescent="0.3">
      <c r="C3022">
        <v>2545</v>
      </c>
      <c r="D3022" s="40">
        <v>2.4293548541676944</v>
      </c>
      <c r="I3022">
        <v>2545</v>
      </c>
      <c r="J3022" s="134">
        <v>0.14356385893244239</v>
      </c>
    </row>
    <row r="3023" spans="3:10" x14ac:dyDescent="0.3">
      <c r="C3023">
        <v>2546</v>
      </c>
      <c r="D3023" s="40">
        <v>2.3573845184634714</v>
      </c>
      <c r="I3023">
        <v>2546</v>
      </c>
      <c r="J3023" s="134">
        <v>0.28903207038823031</v>
      </c>
    </row>
    <row r="3024" spans="3:10" x14ac:dyDescent="0.3">
      <c r="C3024">
        <v>2547</v>
      </c>
      <c r="D3024" s="40">
        <v>2.004454921340447</v>
      </c>
      <c r="I3024">
        <v>2547</v>
      </c>
      <c r="J3024" s="134">
        <v>0.2642005205909741</v>
      </c>
    </row>
    <row r="3025" spans="3:10" x14ac:dyDescent="0.3">
      <c r="C3025">
        <v>2548</v>
      </c>
      <c r="D3025" s="40">
        <v>2.5881833660184181</v>
      </c>
      <c r="I3025">
        <v>2548</v>
      </c>
      <c r="J3025" s="134">
        <v>0.11559560038960148</v>
      </c>
    </row>
    <row r="3026" spans="3:10" x14ac:dyDescent="0.3">
      <c r="C3026">
        <v>2549</v>
      </c>
      <c r="D3026" s="40">
        <v>2.9533724986806451</v>
      </c>
      <c r="I3026">
        <v>2549</v>
      </c>
      <c r="J3026" s="134">
        <v>0.12673672005891623</v>
      </c>
    </row>
    <row r="3027" spans="3:10" x14ac:dyDescent="0.3">
      <c r="C3027">
        <v>2550</v>
      </c>
      <c r="D3027" s="40">
        <v>3.0779818386586641</v>
      </c>
      <c r="I3027">
        <v>2550</v>
      </c>
      <c r="J3027" s="134">
        <v>0.25265099988963424</v>
      </c>
    </row>
    <row r="3028" spans="3:10" x14ac:dyDescent="0.3">
      <c r="C3028">
        <v>2551</v>
      </c>
      <c r="D3028" s="40">
        <v>2.0452099803339072</v>
      </c>
      <c r="I3028">
        <v>2551</v>
      </c>
      <c r="J3028" s="134">
        <v>0.30212011403721961</v>
      </c>
    </row>
    <row r="3029" spans="3:10" x14ac:dyDescent="0.3">
      <c r="C3029">
        <v>2552</v>
      </c>
      <c r="D3029" s="40">
        <v>2.3304292433411238</v>
      </c>
      <c r="I3029">
        <v>2552</v>
      </c>
      <c r="J3029" s="134">
        <v>0.17402020677704511</v>
      </c>
    </row>
    <row r="3030" spans="3:10" x14ac:dyDescent="0.3">
      <c r="C3030">
        <v>2553</v>
      </c>
      <c r="D3030" s="40">
        <v>2.2813137650468986</v>
      </c>
      <c r="I3030">
        <v>2553</v>
      </c>
      <c r="J3030" s="134">
        <v>0.18230903037356905</v>
      </c>
    </row>
    <row r="3031" spans="3:10" x14ac:dyDescent="0.3">
      <c r="C3031">
        <v>2554</v>
      </c>
      <c r="D3031" s="40">
        <v>2.9041270212567238</v>
      </c>
      <c r="I3031">
        <v>2554</v>
      </c>
      <c r="J3031" s="134">
        <v>0.10786576036882378</v>
      </c>
    </row>
    <row r="3032" spans="3:10" x14ac:dyDescent="0.3">
      <c r="C3032">
        <v>2555</v>
      </c>
      <c r="D3032" s="40">
        <v>2.0359916854788307</v>
      </c>
      <c r="I3032">
        <v>2555</v>
      </c>
      <c r="J3032" s="134">
        <v>0.20752544637627635</v>
      </c>
    </row>
    <row r="3033" spans="3:10" x14ac:dyDescent="0.3">
      <c r="C3033">
        <v>2556</v>
      </c>
      <c r="D3033" s="40">
        <v>3.4453243403064939</v>
      </c>
      <c r="I3033">
        <v>2556</v>
      </c>
      <c r="J3033" s="134">
        <v>0.31613998970732937</v>
      </c>
    </row>
    <row r="3034" spans="3:10" x14ac:dyDescent="0.3">
      <c r="C3034">
        <v>2557</v>
      </c>
      <c r="D3034" s="40">
        <v>2.1573109313511036</v>
      </c>
      <c r="I3034">
        <v>2557</v>
      </c>
      <c r="J3034" s="134">
        <v>0.20515046650504476</v>
      </c>
    </row>
    <row r="3035" spans="3:10" x14ac:dyDescent="0.3">
      <c r="C3035">
        <v>2558</v>
      </c>
      <c r="D3035" s="40">
        <v>2.4524942926576654</v>
      </c>
      <c r="I3035">
        <v>2558</v>
      </c>
      <c r="J3035" s="134">
        <v>0.28018876229836387</v>
      </c>
    </row>
    <row r="3036" spans="3:10" x14ac:dyDescent="0.3">
      <c r="C3036">
        <v>2559</v>
      </c>
      <c r="D3036" s="40">
        <v>2.2981022533443696</v>
      </c>
      <c r="I3036">
        <v>2559</v>
      </c>
      <c r="J3036" s="134">
        <v>0.15684402183210921</v>
      </c>
    </row>
    <row r="3037" spans="3:10" x14ac:dyDescent="0.3">
      <c r="C3037">
        <v>2560</v>
      </c>
      <c r="D3037" s="40">
        <v>2.0928081768738687</v>
      </c>
      <c r="I3037">
        <v>2560</v>
      </c>
      <c r="J3037" s="134">
        <v>0.36488909904048983</v>
      </c>
    </row>
    <row r="3038" spans="3:10" x14ac:dyDescent="0.3">
      <c r="C3038">
        <v>2561</v>
      </c>
      <c r="D3038" s="40">
        <v>2.2732068749555912</v>
      </c>
      <c r="I3038">
        <v>2561</v>
      </c>
      <c r="J3038" s="134">
        <v>0.32340949451041623</v>
      </c>
    </row>
    <row r="3039" spans="3:10" x14ac:dyDescent="0.3">
      <c r="C3039">
        <v>2562</v>
      </c>
      <c r="D3039" s="40">
        <v>1.9407485792499781</v>
      </c>
      <c r="I3039">
        <v>2562</v>
      </c>
      <c r="J3039" s="134">
        <v>0.37783452464986467</v>
      </c>
    </row>
    <row r="3040" spans="3:10" x14ac:dyDescent="0.3">
      <c r="C3040">
        <v>2563</v>
      </c>
      <c r="D3040" s="40">
        <v>3.28758863674258</v>
      </c>
      <c r="I3040">
        <v>2563</v>
      </c>
      <c r="J3040" s="134">
        <v>0.34978436235501209</v>
      </c>
    </row>
    <row r="3041" spans="3:10" x14ac:dyDescent="0.3">
      <c r="C3041">
        <v>2564</v>
      </c>
      <c r="D3041" s="40">
        <v>3.0044150470364195</v>
      </c>
      <c r="I3041">
        <v>2564</v>
      </c>
      <c r="J3041" s="134">
        <v>0.23585503234318983</v>
      </c>
    </row>
    <row r="3042" spans="3:10" x14ac:dyDescent="0.3">
      <c r="C3042">
        <v>2565</v>
      </c>
      <c r="D3042" s="40">
        <v>3.1988063820286778</v>
      </c>
      <c r="I3042">
        <v>2565</v>
      </c>
      <c r="J3042" s="134">
        <v>0.26485810054971615</v>
      </c>
    </row>
    <row r="3043" spans="3:10" x14ac:dyDescent="0.3">
      <c r="C3043">
        <v>2566</v>
      </c>
      <c r="D3043" s="40">
        <v>3.1072754561818714</v>
      </c>
      <c r="I3043">
        <v>2566</v>
      </c>
      <c r="J3043" s="134">
        <v>0.19858223630730731</v>
      </c>
    </row>
    <row r="3044" spans="3:10" x14ac:dyDescent="0.3">
      <c r="C3044">
        <v>2567</v>
      </c>
      <c r="D3044" s="40">
        <v>2.4160011375393684</v>
      </c>
      <c r="I3044">
        <v>2567</v>
      </c>
      <c r="J3044" s="134">
        <v>0.25708692981982262</v>
      </c>
    </row>
    <row r="3045" spans="3:10" x14ac:dyDescent="0.3">
      <c r="C3045">
        <v>2568</v>
      </c>
      <c r="D3045" s="40">
        <v>2.0415062755555935</v>
      </c>
      <c r="I3045">
        <v>2568</v>
      </c>
      <c r="J3045" s="134">
        <v>0.28679187694055797</v>
      </c>
    </row>
    <row r="3046" spans="3:10" x14ac:dyDescent="0.3">
      <c r="C3046">
        <v>2569</v>
      </c>
      <c r="D3046" s="40">
        <v>2.0949739209195557</v>
      </c>
      <c r="I3046">
        <v>2569</v>
      </c>
      <c r="J3046" s="134">
        <v>0.11449249466245814</v>
      </c>
    </row>
    <row r="3047" spans="3:10" x14ac:dyDescent="0.3">
      <c r="C3047">
        <v>2570</v>
      </c>
      <c r="D3047" s="40">
        <v>2.9029743714168386</v>
      </c>
      <c r="I3047">
        <v>2570</v>
      </c>
      <c r="J3047" s="134">
        <v>0.20644205204113719</v>
      </c>
    </row>
    <row r="3048" spans="3:10" x14ac:dyDescent="0.3">
      <c r="C3048">
        <v>2571</v>
      </c>
      <c r="D3048" s="40">
        <v>3.3745647417870992</v>
      </c>
      <c r="I3048">
        <v>2571</v>
      </c>
      <c r="J3048" s="134">
        <v>0.28035359430001305</v>
      </c>
    </row>
    <row r="3049" spans="3:10" x14ac:dyDescent="0.3">
      <c r="C3049">
        <v>2572</v>
      </c>
      <c r="D3049" s="40">
        <v>2.5510012241510873</v>
      </c>
      <c r="I3049">
        <v>2572</v>
      </c>
      <c r="J3049" s="134">
        <v>0.33834762711006539</v>
      </c>
    </row>
    <row r="3050" spans="3:10" x14ac:dyDescent="0.3">
      <c r="C3050">
        <v>2573</v>
      </c>
      <c r="D3050" s="40">
        <v>1.7733535077109264</v>
      </c>
      <c r="I3050">
        <v>2573</v>
      </c>
      <c r="J3050" s="134">
        <v>9.7383032821104942E-2</v>
      </c>
    </row>
    <row r="3051" spans="3:10" x14ac:dyDescent="0.3">
      <c r="C3051">
        <v>2574</v>
      </c>
      <c r="D3051" s="40">
        <v>2.8382253079409234</v>
      </c>
      <c r="I3051">
        <v>2574</v>
      </c>
      <c r="J3051" s="134">
        <v>0.32114206819324109</v>
      </c>
    </row>
    <row r="3052" spans="3:10" x14ac:dyDescent="0.3">
      <c r="C3052">
        <v>2575</v>
      </c>
      <c r="D3052" s="40">
        <v>2.203503004665412</v>
      </c>
      <c r="I3052">
        <v>2575</v>
      </c>
      <c r="J3052" s="134">
        <v>0.24029598046974754</v>
      </c>
    </row>
    <row r="3053" spans="3:10" x14ac:dyDescent="0.3">
      <c r="C3053">
        <v>2576</v>
      </c>
      <c r="D3053" s="40">
        <v>3.2793356050610902</v>
      </c>
      <c r="I3053">
        <v>2576</v>
      </c>
      <c r="J3053" s="134">
        <v>0.31986672577729336</v>
      </c>
    </row>
    <row r="3054" spans="3:10" x14ac:dyDescent="0.3">
      <c r="C3054">
        <v>2577</v>
      </c>
      <c r="D3054" s="40">
        <v>2.6673734152555455</v>
      </c>
      <c r="I3054">
        <v>2577</v>
      </c>
      <c r="J3054" s="134">
        <v>0.17903314636726586</v>
      </c>
    </row>
    <row r="3055" spans="3:10" x14ac:dyDescent="0.3">
      <c r="C3055">
        <v>2578</v>
      </c>
      <c r="D3055" s="40">
        <v>2.8308454987406542</v>
      </c>
      <c r="I3055">
        <v>2578</v>
      </c>
      <c r="J3055" s="134">
        <v>0.29994910962909827</v>
      </c>
    </row>
    <row r="3056" spans="3:10" x14ac:dyDescent="0.3">
      <c r="C3056">
        <v>2579</v>
      </c>
      <c r="D3056" s="40">
        <v>2.7450150902672856</v>
      </c>
      <c r="I3056">
        <v>2579</v>
      </c>
      <c r="J3056" s="134">
        <v>0.17903365310034425</v>
      </c>
    </row>
    <row r="3057" spans="3:10" x14ac:dyDescent="0.3">
      <c r="C3057">
        <v>2580</v>
      </c>
      <c r="D3057" s="40">
        <v>3.0262456376826421</v>
      </c>
      <c r="I3057">
        <v>2580</v>
      </c>
      <c r="J3057" s="134">
        <v>0.16897187881147646</v>
      </c>
    </row>
    <row r="3058" spans="3:10" x14ac:dyDescent="0.3">
      <c r="C3058">
        <v>2581</v>
      </c>
      <c r="D3058" s="40">
        <v>3.0538286648307649</v>
      </c>
      <c r="I3058">
        <v>2581</v>
      </c>
      <c r="J3058" s="134">
        <v>0.17764419516999386</v>
      </c>
    </row>
    <row r="3059" spans="3:10" x14ac:dyDescent="0.3">
      <c r="C3059">
        <v>2582</v>
      </c>
      <c r="D3059" s="40">
        <v>2.4218224667057573</v>
      </c>
      <c r="I3059">
        <v>2582</v>
      </c>
      <c r="J3059" s="134">
        <v>0.33334959009685616</v>
      </c>
    </row>
    <row r="3060" spans="3:10" x14ac:dyDescent="0.3">
      <c r="C3060">
        <v>2583</v>
      </c>
      <c r="D3060" s="40">
        <v>2.8977480930455743</v>
      </c>
      <c r="I3060">
        <v>2583</v>
      </c>
      <c r="J3060" s="134">
        <v>0.18520777508939634</v>
      </c>
    </row>
    <row r="3061" spans="3:10" x14ac:dyDescent="0.3">
      <c r="C3061">
        <v>2584</v>
      </c>
      <c r="D3061" s="40">
        <v>2.4626980188111247</v>
      </c>
      <c r="I3061">
        <v>2584</v>
      </c>
      <c r="J3061" s="134">
        <v>0.1365276853381332</v>
      </c>
    </row>
    <row r="3062" spans="3:10" x14ac:dyDescent="0.3">
      <c r="C3062">
        <v>2585</v>
      </c>
      <c r="D3062" s="40">
        <v>2.7201213594366207</v>
      </c>
      <c r="I3062">
        <v>2585</v>
      </c>
      <c r="J3062" s="134">
        <v>0.32301005216065359</v>
      </c>
    </row>
    <row r="3063" spans="3:10" x14ac:dyDescent="0.3">
      <c r="C3063">
        <v>2586</v>
      </c>
      <c r="D3063" s="40">
        <v>2.9113831001798149</v>
      </c>
      <c r="I3063">
        <v>2586</v>
      </c>
      <c r="J3063" s="134">
        <v>0.2619395093002399</v>
      </c>
    </row>
    <row r="3064" spans="3:10" x14ac:dyDescent="0.3">
      <c r="C3064">
        <v>2587</v>
      </c>
      <c r="D3064" s="40">
        <v>2.5859386398353608</v>
      </c>
      <c r="I3064">
        <v>2587</v>
      </c>
      <c r="J3064" s="134">
        <v>0.21860259837442975</v>
      </c>
    </row>
    <row r="3065" spans="3:10" x14ac:dyDescent="0.3">
      <c r="C3065">
        <v>2588</v>
      </c>
      <c r="D3065" s="40">
        <v>1.7277075785892435</v>
      </c>
      <c r="I3065">
        <v>2588</v>
      </c>
      <c r="J3065" s="134">
        <v>0.27302389238606528</v>
      </c>
    </row>
    <row r="3066" spans="3:10" x14ac:dyDescent="0.3">
      <c r="C3066">
        <v>2589</v>
      </c>
      <c r="D3066" s="40">
        <v>2.2462345153564187</v>
      </c>
      <c r="I3066">
        <v>2589</v>
      </c>
      <c r="J3066" s="134">
        <v>0.34040185289922342</v>
      </c>
    </row>
    <row r="3067" spans="3:10" x14ac:dyDescent="0.3">
      <c r="C3067">
        <v>2590</v>
      </c>
      <c r="D3067" s="40">
        <v>2.8244956594593571</v>
      </c>
      <c r="I3067">
        <v>2590</v>
      </c>
      <c r="J3067" s="134">
        <v>0.12422326305487696</v>
      </c>
    </row>
    <row r="3068" spans="3:10" x14ac:dyDescent="0.3">
      <c r="C3068">
        <v>2591</v>
      </c>
      <c r="D3068" s="40">
        <v>3.0990134785539158</v>
      </c>
      <c r="I3068">
        <v>2591</v>
      </c>
      <c r="J3068" s="134">
        <v>0.21712389053620362</v>
      </c>
    </row>
    <row r="3069" spans="3:10" x14ac:dyDescent="0.3">
      <c r="C3069">
        <v>2592</v>
      </c>
      <c r="D3069" s="40">
        <v>2.1957471210308337</v>
      </c>
      <c r="I3069">
        <v>2592</v>
      </c>
      <c r="J3069" s="134">
        <v>0.25658551847897781</v>
      </c>
    </row>
    <row r="3070" spans="3:10" x14ac:dyDescent="0.3">
      <c r="C3070">
        <v>2593</v>
      </c>
      <c r="D3070" s="40">
        <v>3.2850561725534191</v>
      </c>
      <c r="I3070">
        <v>2593</v>
      </c>
      <c r="J3070" s="134">
        <v>0.27336760993302844</v>
      </c>
    </row>
    <row r="3071" spans="3:10" x14ac:dyDescent="0.3">
      <c r="C3071">
        <v>2594</v>
      </c>
      <c r="D3071" s="40">
        <v>2.7932847932445126</v>
      </c>
      <c r="I3071">
        <v>2594</v>
      </c>
      <c r="J3071" s="134">
        <v>0.3028503337736328</v>
      </c>
    </row>
    <row r="3072" spans="3:10" x14ac:dyDescent="0.3">
      <c r="C3072">
        <v>2595</v>
      </c>
      <c r="D3072" s="40">
        <v>2.3549402602339944</v>
      </c>
      <c r="I3072">
        <v>2595</v>
      </c>
      <c r="J3072" s="134">
        <v>0.29987728360642119</v>
      </c>
    </row>
    <row r="3073" spans="3:10" x14ac:dyDescent="0.3">
      <c r="C3073">
        <v>2596</v>
      </c>
      <c r="D3073" s="40">
        <v>2.8057963464169271</v>
      </c>
      <c r="I3073">
        <v>2596</v>
      </c>
      <c r="J3073" s="134">
        <v>0.23915822443122647</v>
      </c>
    </row>
    <row r="3074" spans="3:10" x14ac:dyDescent="0.3">
      <c r="C3074">
        <v>2597</v>
      </c>
      <c r="D3074" s="40">
        <v>1.9407163079292253</v>
      </c>
      <c r="I3074">
        <v>2597</v>
      </c>
      <c r="J3074" s="134">
        <v>0.31997585693718356</v>
      </c>
    </row>
    <row r="3075" spans="3:10" x14ac:dyDescent="0.3">
      <c r="C3075">
        <v>2598</v>
      </c>
      <c r="D3075" s="40">
        <v>2.2088711944743702</v>
      </c>
      <c r="I3075">
        <v>2598</v>
      </c>
      <c r="J3075" s="134">
        <v>0.2860953073738195</v>
      </c>
    </row>
    <row r="3076" spans="3:10" x14ac:dyDescent="0.3">
      <c r="C3076">
        <v>2599</v>
      </c>
      <c r="D3076" s="40">
        <v>2.2456793692799253</v>
      </c>
      <c r="I3076">
        <v>2599</v>
      </c>
      <c r="J3076" s="134">
        <v>0.20842881538343816</v>
      </c>
    </row>
    <row r="3077" spans="3:10" x14ac:dyDescent="0.3">
      <c r="C3077">
        <v>2600</v>
      </c>
      <c r="D3077" s="40">
        <v>3.3042944034435644</v>
      </c>
      <c r="I3077">
        <v>2600</v>
      </c>
      <c r="J3077" s="134">
        <v>0.33507037208832591</v>
      </c>
    </row>
    <row r="3078" spans="3:10" x14ac:dyDescent="0.3">
      <c r="C3078">
        <v>2601</v>
      </c>
      <c r="D3078" s="40">
        <v>2.1650408075056471</v>
      </c>
      <c r="I3078">
        <v>2601</v>
      </c>
      <c r="J3078" s="134">
        <v>0.18209820985102043</v>
      </c>
    </row>
    <row r="3079" spans="3:10" x14ac:dyDescent="0.3">
      <c r="C3079">
        <v>2602</v>
      </c>
      <c r="D3079" s="40">
        <v>2.6963371764627584</v>
      </c>
      <c r="I3079">
        <v>2602</v>
      </c>
      <c r="J3079" s="134">
        <v>0.11876385210609341</v>
      </c>
    </row>
    <row r="3080" spans="3:10" x14ac:dyDescent="0.3">
      <c r="C3080">
        <v>2603</v>
      </c>
      <c r="D3080" s="40">
        <v>1.8628620312133937</v>
      </c>
      <c r="I3080">
        <v>2603</v>
      </c>
      <c r="J3080" s="134">
        <v>0.21694637557445584</v>
      </c>
    </row>
    <row r="3081" spans="3:10" x14ac:dyDescent="0.3">
      <c r="C3081">
        <v>2604</v>
      </c>
      <c r="D3081" s="40">
        <v>3.0545172298198588</v>
      </c>
      <c r="I3081">
        <v>2604</v>
      </c>
      <c r="J3081" s="134">
        <v>0.20891922626304216</v>
      </c>
    </row>
    <row r="3082" spans="3:10" x14ac:dyDescent="0.3">
      <c r="C3082">
        <v>2605</v>
      </c>
      <c r="D3082" s="40">
        <v>2.7912280750871648</v>
      </c>
      <c r="I3082">
        <v>2605</v>
      </c>
      <c r="J3082" s="134">
        <v>0.15253802547985429</v>
      </c>
    </row>
    <row r="3083" spans="3:10" x14ac:dyDescent="0.3">
      <c r="C3083">
        <v>2606</v>
      </c>
      <c r="D3083" s="40">
        <v>2.0014871984314344</v>
      </c>
      <c r="I3083">
        <v>2606</v>
      </c>
      <c r="J3083" s="134">
        <v>9.7283151142802726E-2</v>
      </c>
    </row>
    <row r="3084" spans="3:10" x14ac:dyDescent="0.3">
      <c r="C3084">
        <v>2607</v>
      </c>
      <c r="D3084" s="40">
        <v>2.6156999092586717</v>
      </c>
      <c r="I3084">
        <v>2607</v>
      </c>
      <c r="J3084" s="134">
        <v>0.36338355780499598</v>
      </c>
    </row>
    <row r="3085" spans="3:10" x14ac:dyDescent="0.3">
      <c r="C3085">
        <v>2608</v>
      </c>
      <c r="D3085" s="40">
        <v>3.2439360735953491</v>
      </c>
      <c r="I3085">
        <v>2608</v>
      </c>
      <c r="J3085" s="134">
        <v>0.33993416340108729</v>
      </c>
    </row>
    <row r="3086" spans="3:10" x14ac:dyDescent="0.3">
      <c r="C3086">
        <v>2609</v>
      </c>
      <c r="D3086" s="40">
        <v>3.1333676819744305</v>
      </c>
      <c r="I3086">
        <v>2609</v>
      </c>
      <c r="J3086" s="134">
        <v>0.34813370388214571</v>
      </c>
    </row>
    <row r="3087" spans="3:10" x14ac:dyDescent="0.3">
      <c r="C3087">
        <v>2610</v>
      </c>
      <c r="D3087" s="40">
        <v>1.7467555956274281</v>
      </c>
      <c r="I3087">
        <v>2610</v>
      </c>
      <c r="J3087" s="134">
        <v>0.3237911388329886</v>
      </c>
    </row>
    <row r="3088" spans="3:10" x14ac:dyDescent="0.3">
      <c r="C3088">
        <v>2611</v>
      </c>
      <c r="D3088" s="40">
        <v>3.6440152247848281</v>
      </c>
      <c r="I3088">
        <v>2611</v>
      </c>
      <c r="J3088" s="134">
        <v>0.23074005319788005</v>
      </c>
    </row>
    <row r="3089" spans="3:10" x14ac:dyDescent="0.3">
      <c r="C3089">
        <v>2612</v>
      </c>
      <c r="D3089" s="40">
        <v>1.8465686157597303</v>
      </c>
      <c r="I3089">
        <v>2612</v>
      </c>
      <c r="J3089" s="134">
        <v>0.21750010344450788</v>
      </c>
    </row>
    <row r="3090" spans="3:10" x14ac:dyDescent="0.3">
      <c r="C3090">
        <v>2613</v>
      </c>
      <c r="D3090" s="40">
        <v>2.8199608938636116</v>
      </c>
      <c r="I3090">
        <v>2613</v>
      </c>
      <c r="J3090" s="134">
        <v>7.50915977869544E-2</v>
      </c>
    </row>
    <row r="3091" spans="3:10" x14ac:dyDescent="0.3">
      <c r="C3091">
        <v>2614</v>
      </c>
      <c r="D3091" s="40">
        <v>2.2837826888328498</v>
      </c>
      <c r="I3091">
        <v>2614</v>
      </c>
      <c r="J3091" s="134">
        <v>0.26277931236074337</v>
      </c>
    </row>
    <row r="3092" spans="3:10" x14ac:dyDescent="0.3">
      <c r="C3092">
        <v>2615</v>
      </c>
      <c r="D3092" s="40">
        <v>2.4504204470280344</v>
      </c>
      <c r="I3092">
        <v>2615</v>
      </c>
      <c r="J3092" s="134">
        <v>0.16590262190328331</v>
      </c>
    </row>
    <row r="3093" spans="3:10" x14ac:dyDescent="0.3">
      <c r="C3093">
        <v>2616</v>
      </c>
      <c r="D3093" s="40">
        <v>3.5371459467701571</v>
      </c>
      <c r="I3093">
        <v>2616</v>
      </c>
      <c r="J3093" s="134">
        <v>0.2213374838487272</v>
      </c>
    </row>
    <row r="3094" spans="3:10" x14ac:dyDescent="0.3">
      <c r="C3094">
        <v>2617</v>
      </c>
      <c r="D3094" s="40">
        <v>3.0929670927801616</v>
      </c>
      <c r="I3094">
        <v>2617</v>
      </c>
      <c r="J3094" s="134">
        <v>0.3873062769267519</v>
      </c>
    </row>
    <row r="3095" spans="3:10" x14ac:dyDescent="0.3">
      <c r="C3095">
        <v>2618</v>
      </c>
      <c r="D3095" s="40">
        <v>2.052806484572538</v>
      </c>
      <c r="I3095">
        <v>2618</v>
      </c>
      <c r="J3095" s="134">
        <v>0.30651698027271435</v>
      </c>
    </row>
    <row r="3096" spans="3:10" x14ac:dyDescent="0.3">
      <c r="C3096">
        <v>2619</v>
      </c>
      <c r="D3096" s="40">
        <v>3.4952486608409687</v>
      </c>
      <c r="I3096">
        <v>2619</v>
      </c>
      <c r="J3096" s="134">
        <v>0.31807845127549794</v>
      </c>
    </row>
    <row r="3097" spans="3:10" x14ac:dyDescent="0.3">
      <c r="C3097">
        <v>2620</v>
      </c>
      <c r="D3097" s="40">
        <v>2.2235810475578193</v>
      </c>
      <c r="I3097">
        <v>2620</v>
      </c>
      <c r="J3097" s="134">
        <v>0.17619990773600103</v>
      </c>
    </row>
    <row r="3098" spans="3:10" x14ac:dyDescent="0.3">
      <c r="C3098">
        <v>2621</v>
      </c>
      <c r="D3098" s="40">
        <v>2.8068448607270402</v>
      </c>
      <c r="I3098">
        <v>2621</v>
      </c>
      <c r="J3098" s="134">
        <v>9.8246932165427348E-2</v>
      </c>
    </row>
    <row r="3099" spans="3:10" x14ac:dyDescent="0.3">
      <c r="C3099">
        <v>2622</v>
      </c>
      <c r="D3099" s="40">
        <v>3.396338574225596</v>
      </c>
      <c r="I3099">
        <v>2622</v>
      </c>
      <c r="J3099" s="134">
        <v>0.25559854596648734</v>
      </c>
    </row>
    <row r="3100" spans="3:10" x14ac:dyDescent="0.3">
      <c r="C3100">
        <v>2623</v>
      </c>
      <c r="D3100" s="40">
        <v>2.9589194247480242</v>
      </c>
      <c r="I3100">
        <v>2623</v>
      </c>
      <c r="J3100" s="134">
        <v>0.24471407245699961</v>
      </c>
    </row>
    <row r="3101" spans="3:10" x14ac:dyDescent="0.3">
      <c r="C3101">
        <v>2624</v>
      </c>
      <c r="D3101" s="40">
        <v>2.9721247044302603</v>
      </c>
      <c r="I3101">
        <v>2624</v>
      </c>
      <c r="J3101" s="134">
        <v>0.24195286838367558</v>
      </c>
    </row>
    <row r="3102" spans="3:10" x14ac:dyDescent="0.3">
      <c r="C3102">
        <v>2625</v>
      </c>
      <c r="D3102" s="40">
        <v>2.4788601868575104</v>
      </c>
      <c r="I3102">
        <v>2625</v>
      </c>
      <c r="J3102" s="134">
        <v>0.19949977513207329</v>
      </c>
    </row>
    <row r="3103" spans="3:10" x14ac:dyDescent="0.3">
      <c r="C3103">
        <v>2626</v>
      </c>
      <c r="D3103" s="40">
        <v>3.0060476164767467</v>
      </c>
      <c r="I3103">
        <v>2626</v>
      </c>
      <c r="J3103" s="134">
        <v>0.26607269528617561</v>
      </c>
    </row>
    <row r="3104" spans="3:10" x14ac:dyDescent="0.3">
      <c r="C3104">
        <v>2627</v>
      </c>
      <c r="D3104" s="40">
        <v>2.4854845965131118</v>
      </c>
      <c r="I3104">
        <v>2627</v>
      </c>
      <c r="J3104" s="134">
        <v>0.29468532550947324</v>
      </c>
    </row>
    <row r="3105" spans="3:10" x14ac:dyDescent="0.3">
      <c r="C3105">
        <v>2628</v>
      </c>
      <c r="D3105" s="40">
        <v>2.5453899854707709</v>
      </c>
      <c r="I3105">
        <v>2628</v>
      </c>
      <c r="J3105" s="134">
        <v>0.18828715638139526</v>
      </c>
    </row>
    <row r="3106" spans="3:10" x14ac:dyDescent="0.3">
      <c r="C3106">
        <v>2629</v>
      </c>
      <c r="D3106" s="40">
        <v>2.6531734739438098</v>
      </c>
      <c r="I3106">
        <v>2629</v>
      </c>
      <c r="J3106" s="134">
        <v>0.3730049513752689</v>
      </c>
    </row>
    <row r="3107" spans="3:10" x14ac:dyDescent="0.3">
      <c r="C3107">
        <v>2630</v>
      </c>
      <c r="D3107" s="40">
        <v>1.8353633018886892</v>
      </c>
      <c r="I3107">
        <v>2630</v>
      </c>
      <c r="J3107" s="134">
        <v>0.34362871668058226</v>
      </c>
    </row>
    <row r="3108" spans="3:10" x14ac:dyDescent="0.3">
      <c r="C3108">
        <v>2631</v>
      </c>
      <c r="D3108" s="40">
        <v>2.2562858356765605</v>
      </c>
      <c r="I3108">
        <v>2631</v>
      </c>
      <c r="J3108" s="134">
        <v>0.18510094818953182</v>
      </c>
    </row>
    <row r="3109" spans="3:10" x14ac:dyDescent="0.3">
      <c r="C3109">
        <v>2632</v>
      </c>
      <c r="D3109" s="40">
        <v>2.5368793831160561</v>
      </c>
      <c r="I3109">
        <v>2632</v>
      </c>
      <c r="J3109" s="134">
        <v>0.11301716376082971</v>
      </c>
    </row>
    <row r="3110" spans="3:10" x14ac:dyDescent="0.3">
      <c r="C3110">
        <v>2633</v>
      </c>
      <c r="D3110" s="40">
        <v>2.0034891377240798</v>
      </c>
      <c r="I3110">
        <v>2633</v>
      </c>
      <c r="J3110" s="134">
        <v>0.28433255935947854</v>
      </c>
    </row>
    <row r="3111" spans="3:10" x14ac:dyDescent="0.3">
      <c r="C3111">
        <v>2634</v>
      </c>
      <c r="D3111" s="40">
        <v>1.7508765483984008</v>
      </c>
      <c r="I3111">
        <v>2634</v>
      </c>
      <c r="J3111" s="134">
        <v>0.22547222783937215</v>
      </c>
    </row>
    <row r="3112" spans="3:10" x14ac:dyDescent="0.3">
      <c r="C3112">
        <v>2635</v>
      </c>
      <c r="D3112" s="40">
        <v>1.7669173114908627</v>
      </c>
      <c r="I3112">
        <v>2635</v>
      </c>
      <c r="J3112" s="134">
        <v>0.30634081056350526</v>
      </c>
    </row>
    <row r="3113" spans="3:10" x14ac:dyDescent="0.3">
      <c r="C3113">
        <v>2636</v>
      </c>
      <c r="D3113" s="40">
        <v>2.1968906779570538</v>
      </c>
      <c r="I3113">
        <v>2636</v>
      </c>
      <c r="J3113" s="134">
        <v>0.19523007060263908</v>
      </c>
    </row>
    <row r="3114" spans="3:10" x14ac:dyDescent="0.3">
      <c r="C3114">
        <v>2637</v>
      </c>
      <c r="D3114" s="40">
        <v>2.7488240945342213</v>
      </c>
      <c r="I3114">
        <v>2637</v>
      </c>
      <c r="J3114" s="134">
        <v>0.2269144635726057</v>
      </c>
    </row>
    <row r="3115" spans="3:10" x14ac:dyDescent="0.3">
      <c r="C3115">
        <v>2638</v>
      </c>
      <c r="D3115" s="40">
        <v>2.2752318325344616</v>
      </c>
      <c r="I3115">
        <v>2638</v>
      </c>
      <c r="J3115" s="134">
        <v>0.33172518260310024</v>
      </c>
    </row>
    <row r="3116" spans="3:10" x14ac:dyDescent="0.3">
      <c r="C3116">
        <v>2639</v>
      </c>
      <c r="D3116" s="40">
        <v>1.8381936299267791</v>
      </c>
      <c r="I3116">
        <v>2639</v>
      </c>
      <c r="J3116" s="134">
        <v>0.26637052598947397</v>
      </c>
    </row>
    <row r="3117" spans="3:10" x14ac:dyDescent="0.3">
      <c r="C3117">
        <v>2640</v>
      </c>
      <c r="D3117" s="40">
        <v>2.7715342503334259</v>
      </c>
      <c r="I3117">
        <v>2640</v>
      </c>
      <c r="J3117" s="134">
        <v>0.26908408879372647</v>
      </c>
    </row>
    <row r="3118" spans="3:10" x14ac:dyDescent="0.3">
      <c r="C3118">
        <v>2641</v>
      </c>
      <c r="D3118" s="40">
        <v>2.8946958666358409</v>
      </c>
      <c r="I3118">
        <v>2641</v>
      </c>
      <c r="J3118" s="134">
        <v>0.34699023972369614</v>
      </c>
    </row>
    <row r="3119" spans="3:10" x14ac:dyDescent="0.3">
      <c r="C3119">
        <v>2642</v>
      </c>
      <c r="D3119" s="40">
        <v>2.4228338224437063</v>
      </c>
      <c r="I3119">
        <v>2642</v>
      </c>
      <c r="J3119" s="134">
        <v>0.35957066486177358</v>
      </c>
    </row>
    <row r="3120" spans="3:10" x14ac:dyDescent="0.3">
      <c r="C3120">
        <v>2643</v>
      </c>
      <c r="D3120" s="40">
        <v>3.6307851582356614</v>
      </c>
      <c r="I3120">
        <v>2643</v>
      </c>
      <c r="J3120" s="134">
        <v>0.30708213141805984</v>
      </c>
    </row>
    <row r="3121" spans="3:10" x14ac:dyDescent="0.3">
      <c r="C3121">
        <v>2644</v>
      </c>
      <c r="D3121" s="40">
        <v>1.940860788419035</v>
      </c>
      <c r="I3121">
        <v>2644</v>
      </c>
      <c r="J3121" s="134">
        <v>0.16053264078242857</v>
      </c>
    </row>
    <row r="3122" spans="3:10" x14ac:dyDescent="0.3">
      <c r="C3122">
        <v>2645</v>
      </c>
      <c r="D3122" s="40">
        <v>2.5362092889355492</v>
      </c>
      <c r="I3122">
        <v>2645</v>
      </c>
      <c r="J3122" s="134">
        <v>0.19431887962727568</v>
      </c>
    </row>
    <row r="3123" spans="3:10" x14ac:dyDescent="0.3">
      <c r="C3123">
        <v>2646</v>
      </c>
      <c r="D3123" s="40">
        <v>2.4600823264076492</v>
      </c>
      <c r="I3123">
        <v>2646</v>
      </c>
      <c r="J3123" s="134">
        <v>0.17943817997322209</v>
      </c>
    </row>
    <row r="3124" spans="3:10" x14ac:dyDescent="0.3">
      <c r="C3124">
        <v>2647</v>
      </c>
      <c r="D3124" s="40">
        <v>2.789872504518669</v>
      </c>
      <c r="I3124">
        <v>2647</v>
      </c>
      <c r="J3124" s="134">
        <v>0.25147256143396146</v>
      </c>
    </row>
    <row r="3125" spans="3:10" x14ac:dyDescent="0.3">
      <c r="C3125">
        <v>2648</v>
      </c>
      <c r="D3125" s="40">
        <v>2.7632920136003918</v>
      </c>
      <c r="I3125">
        <v>2648</v>
      </c>
      <c r="J3125" s="134">
        <v>0.24773281015382254</v>
      </c>
    </row>
    <row r="3126" spans="3:10" x14ac:dyDescent="0.3">
      <c r="C3126">
        <v>2649</v>
      </c>
      <c r="D3126" s="40">
        <v>2.6257196128140121</v>
      </c>
      <c r="I3126">
        <v>2649</v>
      </c>
      <c r="J3126" s="134">
        <v>0.24904863458055138</v>
      </c>
    </row>
    <row r="3127" spans="3:10" x14ac:dyDescent="0.3">
      <c r="C3127">
        <v>2650</v>
      </c>
      <c r="D3127" s="40">
        <v>2.408353225393701</v>
      </c>
      <c r="I3127">
        <v>2650</v>
      </c>
      <c r="J3127" s="134">
        <v>0.17206509099524547</v>
      </c>
    </row>
    <row r="3128" spans="3:10" x14ac:dyDescent="0.3">
      <c r="C3128">
        <v>2651</v>
      </c>
      <c r="D3128" s="40">
        <v>2.9883674213198881</v>
      </c>
      <c r="I3128">
        <v>2651</v>
      </c>
      <c r="J3128" s="134">
        <v>0.31045352609605525</v>
      </c>
    </row>
    <row r="3129" spans="3:10" x14ac:dyDescent="0.3">
      <c r="C3129">
        <v>2652</v>
      </c>
      <c r="D3129" s="40">
        <v>2.840003596668093</v>
      </c>
      <c r="I3129">
        <v>2652</v>
      </c>
      <c r="J3129" s="134">
        <v>0.13021924233932647</v>
      </c>
    </row>
    <row r="3130" spans="3:10" x14ac:dyDescent="0.3">
      <c r="C3130">
        <v>2653</v>
      </c>
      <c r="D3130" s="40">
        <v>2.1048712108403382</v>
      </c>
      <c r="I3130">
        <v>2653</v>
      </c>
      <c r="J3130" s="134">
        <v>0.12421391423564843</v>
      </c>
    </row>
    <row r="3131" spans="3:10" x14ac:dyDescent="0.3">
      <c r="C3131">
        <v>2654</v>
      </c>
      <c r="D3131" s="40">
        <v>2.5734428391892687</v>
      </c>
      <c r="I3131">
        <v>2654</v>
      </c>
      <c r="J3131" s="134">
        <v>0.22627447936139711</v>
      </c>
    </row>
    <row r="3132" spans="3:10" x14ac:dyDescent="0.3">
      <c r="C3132">
        <v>2655</v>
      </c>
      <c r="D3132" s="40">
        <v>2.6559329500016178</v>
      </c>
      <c r="I3132">
        <v>2655</v>
      </c>
      <c r="J3132" s="134">
        <v>0.16273009103618485</v>
      </c>
    </row>
    <row r="3133" spans="3:10" x14ac:dyDescent="0.3">
      <c r="C3133">
        <v>2656</v>
      </c>
      <c r="D3133" s="40">
        <v>3.4639955446993063</v>
      </c>
      <c r="I3133">
        <v>2656</v>
      </c>
      <c r="J3133" s="134">
        <v>0.26284269759979306</v>
      </c>
    </row>
    <row r="3134" spans="3:10" x14ac:dyDescent="0.3">
      <c r="C3134">
        <v>2657</v>
      </c>
      <c r="D3134" s="40">
        <v>3.2416087272282503</v>
      </c>
      <c r="I3134">
        <v>2657</v>
      </c>
      <c r="J3134" s="134">
        <v>0.13400213204498357</v>
      </c>
    </row>
    <row r="3135" spans="3:10" x14ac:dyDescent="0.3">
      <c r="C3135">
        <v>2658</v>
      </c>
      <c r="D3135" s="40">
        <v>2.8675287451972862</v>
      </c>
      <c r="I3135">
        <v>2658</v>
      </c>
      <c r="J3135" s="134">
        <v>0.32808713175072857</v>
      </c>
    </row>
    <row r="3136" spans="3:10" x14ac:dyDescent="0.3">
      <c r="C3136">
        <v>2659</v>
      </c>
      <c r="D3136" s="40">
        <v>2.4280061261396688</v>
      </c>
      <c r="I3136">
        <v>2659</v>
      </c>
      <c r="J3136" s="134">
        <v>0.21752168063646127</v>
      </c>
    </row>
    <row r="3137" spans="3:10" x14ac:dyDescent="0.3">
      <c r="C3137">
        <v>2660</v>
      </c>
      <c r="D3137" s="40">
        <v>2.3533564844814681</v>
      </c>
      <c r="I3137">
        <v>2660</v>
      </c>
      <c r="J3137" s="134">
        <v>0.31476200997197101</v>
      </c>
    </row>
    <row r="3138" spans="3:10" x14ac:dyDescent="0.3">
      <c r="C3138">
        <v>2661</v>
      </c>
      <c r="D3138" s="40">
        <v>2.6785482521411899</v>
      </c>
      <c r="I3138">
        <v>2661</v>
      </c>
      <c r="J3138" s="134">
        <v>0.19592554429388676</v>
      </c>
    </row>
    <row r="3139" spans="3:10" x14ac:dyDescent="0.3">
      <c r="C3139">
        <v>2662</v>
      </c>
      <c r="D3139" s="40">
        <v>2.3745366391953482</v>
      </c>
      <c r="I3139">
        <v>2662</v>
      </c>
      <c r="J3139" s="134">
        <v>0.18992122382899046</v>
      </c>
    </row>
    <row r="3140" spans="3:10" x14ac:dyDescent="0.3">
      <c r="C3140">
        <v>2663</v>
      </c>
      <c r="D3140" s="40">
        <v>2.427603942534776</v>
      </c>
      <c r="I3140">
        <v>2663</v>
      </c>
      <c r="J3140" s="134">
        <v>0.21742261149955944</v>
      </c>
    </row>
    <row r="3141" spans="3:10" x14ac:dyDescent="0.3">
      <c r="C3141">
        <v>2664</v>
      </c>
      <c r="D3141" s="40">
        <v>2.2007842116780409</v>
      </c>
      <c r="I3141">
        <v>2664</v>
      </c>
      <c r="J3141" s="134">
        <v>0.33247327496411772</v>
      </c>
    </row>
    <row r="3142" spans="3:10" x14ac:dyDescent="0.3">
      <c r="C3142">
        <v>2665</v>
      </c>
      <c r="D3142" s="40">
        <v>2.7045163753709742</v>
      </c>
      <c r="I3142">
        <v>2665</v>
      </c>
      <c r="J3142" s="134">
        <v>0.21209118655171255</v>
      </c>
    </row>
    <row r="3143" spans="3:10" x14ac:dyDescent="0.3">
      <c r="C3143">
        <v>2666</v>
      </c>
      <c r="D3143" s="40">
        <v>3.0618716195422189</v>
      </c>
      <c r="I3143">
        <v>2666</v>
      </c>
      <c r="J3143" s="134">
        <v>0.24461527713993991</v>
      </c>
    </row>
    <row r="3144" spans="3:10" x14ac:dyDescent="0.3">
      <c r="C3144">
        <v>2667</v>
      </c>
      <c r="D3144" s="40">
        <v>1.9527642264804856</v>
      </c>
      <c r="I3144">
        <v>2667</v>
      </c>
      <c r="J3144" s="134">
        <v>0.18167843110106463</v>
      </c>
    </row>
    <row r="3145" spans="3:10" x14ac:dyDescent="0.3">
      <c r="C3145">
        <v>2668</v>
      </c>
      <c r="D3145" s="40">
        <v>2.5659420240364543</v>
      </c>
      <c r="I3145">
        <v>2668</v>
      </c>
      <c r="J3145" s="134">
        <v>5.667802685831802E-2</v>
      </c>
    </row>
    <row r="3146" spans="3:10" x14ac:dyDescent="0.3">
      <c r="C3146">
        <v>2669</v>
      </c>
      <c r="D3146" s="40">
        <v>3.0994965880342322</v>
      </c>
      <c r="I3146">
        <v>2669</v>
      </c>
      <c r="J3146" s="134">
        <v>0.28203584265590509</v>
      </c>
    </row>
    <row r="3147" spans="3:10" x14ac:dyDescent="0.3">
      <c r="C3147">
        <v>2670</v>
      </c>
      <c r="D3147" s="40">
        <v>3.076028863792942</v>
      </c>
      <c r="I3147">
        <v>2670</v>
      </c>
      <c r="J3147" s="134">
        <v>0.10502634885904971</v>
      </c>
    </row>
    <row r="3148" spans="3:10" x14ac:dyDescent="0.3">
      <c r="C3148">
        <v>2671</v>
      </c>
      <c r="D3148" s="40">
        <v>2.8406176341418541</v>
      </c>
      <c r="I3148">
        <v>2671</v>
      </c>
      <c r="J3148" s="134">
        <v>0.27678923850571446</v>
      </c>
    </row>
    <row r="3149" spans="3:10" x14ac:dyDescent="0.3">
      <c r="C3149">
        <v>2672</v>
      </c>
      <c r="D3149" s="40">
        <v>2.2794461803710213</v>
      </c>
      <c r="I3149">
        <v>2672</v>
      </c>
      <c r="J3149" s="134">
        <v>0.17351761065187166</v>
      </c>
    </row>
    <row r="3150" spans="3:10" x14ac:dyDescent="0.3">
      <c r="C3150">
        <v>2673</v>
      </c>
      <c r="D3150" s="40">
        <v>2.7466788295368887</v>
      </c>
      <c r="I3150">
        <v>2673</v>
      </c>
      <c r="J3150" s="134">
        <v>0.13423995486853668</v>
      </c>
    </row>
    <row r="3151" spans="3:10" x14ac:dyDescent="0.3">
      <c r="C3151">
        <v>2674</v>
      </c>
      <c r="D3151" s="40">
        <v>2.5115177549322167</v>
      </c>
      <c r="I3151">
        <v>2674</v>
      </c>
      <c r="J3151" s="134">
        <v>0.31582359690992745</v>
      </c>
    </row>
    <row r="3152" spans="3:10" x14ac:dyDescent="0.3">
      <c r="C3152">
        <v>2675</v>
      </c>
      <c r="D3152" s="40">
        <v>2.3491688578612444</v>
      </c>
      <c r="I3152">
        <v>2675</v>
      </c>
      <c r="J3152" s="134">
        <v>0.26226315949056445</v>
      </c>
    </row>
    <row r="3153" spans="3:10" x14ac:dyDescent="0.3">
      <c r="C3153">
        <v>2676</v>
      </c>
      <c r="D3153" s="40">
        <v>2.8125231151834935</v>
      </c>
      <c r="I3153">
        <v>2676</v>
      </c>
      <c r="J3153" s="134">
        <v>0.22617239859810789</v>
      </c>
    </row>
    <row r="3154" spans="3:10" x14ac:dyDescent="0.3">
      <c r="C3154">
        <v>2677</v>
      </c>
      <c r="D3154" s="40">
        <v>3.0054649248555472</v>
      </c>
      <c r="I3154">
        <v>2677</v>
      </c>
      <c r="J3154" s="134">
        <v>0.24550457216627763</v>
      </c>
    </row>
    <row r="3155" spans="3:10" x14ac:dyDescent="0.3">
      <c r="C3155">
        <v>2678</v>
      </c>
      <c r="D3155" s="40">
        <v>2.6157155252686941</v>
      </c>
      <c r="I3155">
        <v>2678</v>
      </c>
      <c r="J3155" s="134">
        <v>0.39479604239075816</v>
      </c>
    </row>
    <row r="3156" spans="3:10" x14ac:dyDescent="0.3">
      <c r="C3156">
        <v>2679</v>
      </c>
      <c r="D3156" s="40">
        <v>3.1501175174561902</v>
      </c>
      <c r="I3156">
        <v>2679</v>
      </c>
      <c r="J3156" s="134">
        <v>0.19880048432284347</v>
      </c>
    </row>
    <row r="3157" spans="3:10" x14ac:dyDescent="0.3">
      <c r="C3157">
        <v>2680</v>
      </c>
      <c r="D3157" s="40">
        <v>3.0520031350855557</v>
      </c>
      <c r="I3157">
        <v>2680</v>
      </c>
      <c r="J3157" s="134">
        <v>0.20937499036329199</v>
      </c>
    </row>
    <row r="3158" spans="3:10" x14ac:dyDescent="0.3">
      <c r="C3158">
        <v>2681</v>
      </c>
      <c r="D3158" s="40">
        <v>3.1190534740269658</v>
      </c>
      <c r="I3158">
        <v>2681</v>
      </c>
      <c r="J3158" s="134">
        <v>0.17533879589551504</v>
      </c>
    </row>
    <row r="3159" spans="3:10" x14ac:dyDescent="0.3">
      <c r="C3159">
        <v>2682</v>
      </c>
      <c r="D3159" s="40">
        <v>3.2848809910799739</v>
      </c>
      <c r="I3159">
        <v>2682</v>
      </c>
      <c r="J3159" s="134">
        <v>0.23738664929569775</v>
      </c>
    </row>
    <row r="3160" spans="3:10" x14ac:dyDescent="0.3">
      <c r="C3160">
        <v>2683</v>
      </c>
      <c r="D3160" s="40">
        <v>2.7875477370153781</v>
      </c>
      <c r="I3160">
        <v>2683</v>
      </c>
      <c r="J3160" s="134">
        <v>0.25321240562453684</v>
      </c>
    </row>
    <row r="3161" spans="3:10" x14ac:dyDescent="0.3">
      <c r="C3161">
        <v>2684</v>
      </c>
      <c r="D3161" s="40">
        <v>2.5361485676088442</v>
      </c>
      <c r="I3161">
        <v>2684</v>
      </c>
      <c r="J3161" s="134">
        <v>0.2708146064812389</v>
      </c>
    </row>
    <row r="3162" spans="3:10" x14ac:dyDescent="0.3">
      <c r="C3162">
        <v>2685</v>
      </c>
      <c r="D3162" s="40">
        <v>1.9829607684634556</v>
      </c>
      <c r="I3162">
        <v>2685</v>
      </c>
      <c r="J3162" s="134">
        <v>8.5483962156388094E-2</v>
      </c>
    </row>
    <row r="3163" spans="3:10" x14ac:dyDescent="0.3">
      <c r="C3163">
        <v>2686</v>
      </c>
      <c r="D3163" s="40">
        <v>2.7875226396867987</v>
      </c>
      <c r="I3163">
        <v>2686</v>
      </c>
      <c r="J3163" s="134">
        <v>0.24379699151071943</v>
      </c>
    </row>
    <row r="3164" spans="3:10" x14ac:dyDescent="0.3">
      <c r="C3164">
        <v>2687</v>
      </c>
      <c r="D3164" s="40">
        <v>2.5271546059911816</v>
      </c>
      <c r="I3164">
        <v>2687</v>
      </c>
      <c r="J3164" s="134">
        <v>0.25487020496095325</v>
      </c>
    </row>
    <row r="3165" spans="3:10" x14ac:dyDescent="0.3">
      <c r="C3165">
        <v>2688</v>
      </c>
      <c r="D3165" s="40">
        <v>3.194042508566012</v>
      </c>
      <c r="I3165">
        <v>2688</v>
      </c>
      <c r="J3165" s="134">
        <v>6.7410559117942359E-2</v>
      </c>
    </row>
    <row r="3166" spans="3:10" x14ac:dyDescent="0.3">
      <c r="C3166">
        <v>2689</v>
      </c>
      <c r="D3166" s="40">
        <v>2.6250373996431255</v>
      </c>
      <c r="I3166">
        <v>2689</v>
      </c>
      <c r="J3166" s="134">
        <v>0.21391495208980493</v>
      </c>
    </row>
    <row r="3167" spans="3:10" x14ac:dyDescent="0.3">
      <c r="C3167">
        <v>2690</v>
      </c>
      <c r="D3167" s="40">
        <v>1.8872990382502137</v>
      </c>
      <c r="I3167">
        <v>2690</v>
      </c>
      <c r="J3167" s="134">
        <v>0.33078311874644784</v>
      </c>
    </row>
    <row r="3168" spans="3:10" x14ac:dyDescent="0.3">
      <c r="C3168">
        <v>2691</v>
      </c>
      <c r="D3168" s="40">
        <v>2.8118899567389595</v>
      </c>
      <c r="I3168">
        <v>2691</v>
      </c>
      <c r="J3168" s="134">
        <v>0.16028965831763675</v>
      </c>
    </row>
    <row r="3169" spans="3:10" x14ac:dyDescent="0.3">
      <c r="C3169">
        <v>2692</v>
      </c>
      <c r="D3169" s="40">
        <v>2.4209997927245079</v>
      </c>
      <c r="I3169">
        <v>2692</v>
      </c>
      <c r="J3169" s="134">
        <v>0.25452195856854387</v>
      </c>
    </row>
    <row r="3170" spans="3:10" x14ac:dyDescent="0.3">
      <c r="C3170">
        <v>2693</v>
      </c>
      <c r="D3170" s="40">
        <v>2.675559628106877</v>
      </c>
      <c r="I3170">
        <v>2693</v>
      </c>
      <c r="J3170" s="134">
        <v>0.29322166422592111</v>
      </c>
    </row>
    <row r="3171" spans="3:10" x14ac:dyDescent="0.3">
      <c r="C3171">
        <v>2694</v>
      </c>
      <c r="D3171" s="40">
        <v>2.1754104187516066</v>
      </c>
      <c r="I3171">
        <v>2694</v>
      </c>
      <c r="J3171" s="134">
        <v>0.25674552130148975</v>
      </c>
    </row>
    <row r="3172" spans="3:10" x14ac:dyDescent="0.3">
      <c r="C3172">
        <v>2695</v>
      </c>
      <c r="D3172" s="40">
        <v>1.6030113170631588</v>
      </c>
      <c r="I3172">
        <v>2695</v>
      </c>
      <c r="J3172" s="134">
        <v>0.36402868815487066</v>
      </c>
    </row>
    <row r="3173" spans="3:10" x14ac:dyDescent="0.3">
      <c r="C3173">
        <v>2696</v>
      </c>
      <c r="D3173" s="40">
        <v>3.1744293351182504</v>
      </c>
      <c r="I3173">
        <v>2696</v>
      </c>
      <c r="J3173" s="134">
        <v>0.31539091310938017</v>
      </c>
    </row>
    <row r="3174" spans="3:10" x14ac:dyDescent="0.3">
      <c r="C3174">
        <v>2697</v>
      </c>
      <c r="D3174" s="40">
        <v>2.3895154434195156</v>
      </c>
      <c r="I3174">
        <v>2697</v>
      </c>
      <c r="J3174" s="134">
        <v>0.22905611689233329</v>
      </c>
    </row>
    <row r="3175" spans="3:10" x14ac:dyDescent="0.3">
      <c r="C3175">
        <v>2698</v>
      </c>
      <c r="D3175" s="40">
        <v>2.6687007964384653</v>
      </c>
      <c r="I3175">
        <v>2698</v>
      </c>
      <c r="J3175" s="134">
        <v>0.34337887065968653</v>
      </c>
    </row>
    <row r="3176" spans="3:10" x14ac:dyDescent="0.3">
      <c r="C3176">
        <v>2699</v>
      </c>
      <c r="D3176" s="40">
        <v>2.7549024540331444</v>
      </c>
      <c r="I3176">
        <v>2699</v>
      </c>
      <c r="J3176" s="134">
        <v>0.26202889430400234</v>
      </c>
    </row>
    <row r="3177" spans="3:10" x14ac:dyDescent="0.3">
      <c r="C3177">
        <v>2700</v>
      </c>
      <c r="D3177" s="40">
        <v>2.566896749762245</v>
      </c>
      <c r="I3177">
        <v>2700</v>
      </c>
      <c r="J3177" s="134">
        <v>0.28150804982071054</v>
      </c>
    </row>
    <row r="3178" spans="3:10" x14ac:dyDescent="0.3">
      <c r="C3178">
        <v>2701</v>
      </c>
      <c r="D3178" s="40">
        <v>2.0223692661503225</v>
      </c>
      <c r="I3178">
        <v>2701</v>
      </c>
      <c r="J3178" s="134">
        <v>0.19560381820923767</v>
      </c>
    </row>
    <row r="3179" spans="3:10" x14ac:dyDescent="0.3">
      <c r="C3179">
        <v>2702</v>
      </c>
      <c r="D3179" s="40">
        <v>2.7283726603860843</v>
      </c>
      <c r="I3179">
        <v>2702</v>
      </c>
      <c r="J3179" s="134">
        <v>0.20021155255458489</v>
      </c>
    </row>
    <row r="3180" spans="3:10" x14ac:dyDescent="0.3">
      <c r="C3180">
        <v>2703</v>
      </c>
      <c r="D3180" s="40">
        <v>3.5045584785559294</v>
      </c>
      <c r="I3180">
        <v>2703</v>
      </c>
      <c r="J3180" s="134">
        <v>0.2546444103472163</v>
      </c>
    </row>
    <row r="3181" spans="3:10" x14ac:dyDescent="0.3">
      <c r="C3181">
        <v>2704</v>
      </c>
      <c r="D3181" s="40">
        <v>2.4190491059625878</v>
      </c>
      <c r="I3181">
        <v>2704</v>
      </c>
      <c r="J3181" s="134">
        <v>0.33293389611620783</v>
      </c>
    </row>
    <row r="3182" spans="3:10" x14ac:dyDescent="0.3">
      <c r="C3182">
        <v>2705</v>
      </c>
      <c r="D3182" s="40">
        <v>1.6831675695681667</v>
      </c>
      <c r="I3182">
        <v>2705</v>
      </c>
      <c r="J3182" s="134">
        <v>0.20057662176332536</v>
      </c>
    </row>
    <row r="3183" spans="3:10" x14ac:dyDescent="0.3">
      <c r="C3183">
        <v>2706</v>
      </c>
      <c r="D3183" s="40">
        <v>2.3594156393831902</v>
      </c>
      <c r="I3183">
        <v>2706</v>
      </c>
      <c r="J3183" s="134">
        <v>0.26588515708051719</v>
      </c>
    </row>
    <row r="3184" spans="3:10" x14ac:dyDescent="0.3">
      <c r="C3184">
        <v>2707</v>
      </c>
      <c r="D3184" s="40">
        <v>2.8580164925558185</v>
      </c>
      <c r="I3184">
        <v>2707</v>
      </c>
      <c r="J3184" s="134">
        <v>0.3588556053919445</v>
      </c>
    </row>
    <row r="3185" spans="3:10" x14ac:dyDescent="0.3">
      <c r="C3185">
        <v>2708</v>
      </c>
      <c r="D3185" s="40">
        <v>2.3976429691949255</v>
      </c>
      <c r="I3185">
        <v>2708</v>
      </c>
      <c r="J3185" s="134">
        <v>0.27802119766103472</v>
      </c>
    </row>
    <row r="3186" spans="3:10" x14ac:dyDescent="0.3">
      <c r="C3186">
        <v>2709</v>
      </c>
      <c r="D3186" s="40">
        <v>1.9421648772244964</v>
      </c>
      <c r="I3186">
        <v>2709</v>
      </c>
      <c r="J3186" s="134">
        <v>0.28292803733843641</v>
      </c>
    </row>
    <row r="3187" spans="3:10" x14ac:dyDescent="0.3">
      <c r="C3187">
        <v>2710</v>
      </c>
      <c r="D3187" s="40">
        <v>2.2645042732095222</v>
      </c>
      <c r="I3187">
        <v>2710</v>
      </c>
      <c r="J3187" s="134">
        <v>0.32506480996013032</v>
      </c>
    </row>
    <row r="3188" spans="3:10" x14ac:dyDescent="0.3">
      <c r="C3188">
        <v>2711</v>
      </c>
      <c r="D3188" s="40">
        <v>1.5590419697730273</v>
      </c>
      <c r="I3188">
        <v>2711</v>
      </c>
      <c r="J3188" s="134">
        <v>0.21447882195531487</v>
      </c>
    </row>
    <row r="3189" spans="3:10" x14ac:dyDescent="0.3">
      <c r="C3189">
        <v>2712</v>
      </c>
      <c r="D3189" s="40">
        <v>2.0098432339623575</v>
      </c>
      <c r="I3189">
        <v>2712</v>
      </c>
      <c r="J3189" s="134">
        <v>9.9866895274785872E-2</v>
      </c>
    </row>
    <row r="3190" spans="3:10" x14ac:dyDescent="0.3">
      <c r="C3190">
        <v>2713</v>
      </c>
      <c r="D3190" s="40">
        <v>2.7264181296246153</v>
      </c>
      <c r="I3190">
        <v>2713</v>
      </c>
      <c r="J3190" s="134">
        <v>0.25097388403501442</v>
      </c>
    </row>
    <row r="3191" spans="3:10" x14ac:dyDescent="0.3">
      <c r="C3191">
        <v>2714</v>
      </c>
      <c r="D3191" s="40">
        <v>2.4057451270063206</v>
      </c>
      <c r="I3191">
        <v>2714</v>
      </c>
      <c r="J3191" s="134">
        <v>0.30833906187963711</v>
      </c>
    </row>
    <row r="3192" spans="3:10" x14ac:dyDescent="0.3">
      <c r="C3192">
        <v>2715</v>
      </c>
      <c r="D3192" s="40">
        <v>2.809460108290561</v>
      </c>
      <c r="I3192">
        <v>2715</v>
      </c>
      <c r="J3192" s="134">
        <v>0.25016606791295248</v>
      </c>
    </row>
    <row r="3193" spans="3:10" x14ac:dyDescent="0.3">
      <c r="C3193">
        <v>2716</v>
      </c>
      <c r="D3193" s="40">
        <v>2.4978850712230267</v>
      </c>
      <c r="I3193">
        <v>2716</v>
      </c>
      <c r="J3193" s="134">
        <v>0.25871128881141492</v>
      </c>
    </row>
    <row r="3194" spans="3:10" x14ac:dyDescent="0.3">
      <c r="C3194">
        <v>2717</v>
      </c>
      <c r="D3194" s="40">
        <v>3.5100070220144644</v>
      </c>
      <c r="I3194">
        <v>2717</v>
      </c>
      <c r="J3194" s="134">
        <v>0.16963036240331841</v>
      </c>
    </row>
    <row r="3195" spans="3:10" x14ac:dyDescent="0.3">
      <c r="C3195">
        <v>2718</v>
      </c>
      <c r="D3195" s="40">
        <v>1.7054364456290745</v>
      </c>
      <c r="I3195">
        <v>2718</v>
      </c>
      <c r="J3195" s="134">
        <v>0.29414026918347402</v>
      </c>
    </row>
    <row r="3196" spans="3:10" x14ac:dyDescent="0.3">
      <c r="C3196">
        <v>2719</v>
      </c>
      <c r="D3196" s="40">
        <v>2.0091503841699461</v>
      </c>
      <c r="I3196">
        <v>2719</v>
      </c>
      <c r="J3196" s="134">
        <v>0.20332359522494259</v>
      </c>
    </row>
    <row r="3197" spans="3:10" x14ac:dyDescent="0.3">
      <c r="C3197">
        <v>2720</v>
      </c>
      <c r="D3197" s="40">
        <v>2.3848199463365658</v>
      </c>
      <c r="I3197">
        <v>2720</v>
      </c>
      <c r="J3197" s="134">
        <v>0.17325578697878385</v>
      </c>
    </row>
    <row r="3198" spans="3:10" x14ac:dyDescent="0.3">
      <c r="C3198">
        <v>2721</v>
      </c>
      <c r="D3198" s="40">
        <v>2.7299271201771225</v>
      </c>
      <c r="I3198">
        <v>2721</v>
      </c>
      <c r="J3198" s="134">
        <v>0.17822384890218945</v>
      </c>
    </row>
    <row r="3199" spans="3:10" x14ac:dyDescent="0.3">
      <c r="C3199">
        <v>2722</v>
      </c>
      <c r="D3199" s="40">
        <v>2.2089112443983927</v>
      </c>
      <c r="I3199">
        <v>2722</v>
      </c>
      <c r="J3199" s="134">
        <v>0.21823123775863151</v>
      </c>
    </row>
    <row r="3200" spans="3:10" x14ac:dyDescent="0.3">
      <c r="C3200">
        <v>2723</v>
      </c>
      <c r="D3200" s="40">
        <v>3.3430467520281084</v>
      </c>
      <c r="I3200">
        <v>2723</v>
      </c>
      <c r="J3200" s="134">
        <v>0.33443955368824385</v>
      </c>
    </row>
    <row r="3201" spans="3:10" x14ac:dyDescent="0.3">
      <c r="C3201">
        <v>2724</v>
      </c>
      <c r="D3201" s="40">
        <v>1.8783805189908755</v>
      </c>
      <c r="I3201">
        <v>2724</v>
      </c>
      <c r="J3201" s="134">
        <v>0.21346270627484909</v>
      </c>
    </row>
    <row r="3202" spans="3:10" x14ac:dyDescent="0.3">
      <c r="C3202">
        <v>2725</v>
      </c>
      <c r="D3202" s="40">
        <v>3.004784364344451</v>
      </c>
      <c r="I3202">
        <v>2725</v>
      </c>
      <c r="J3202" s="134">
        <v>0.29352008897456106</v>
      </c>
    </row>
    <row r="3203" spans="3:10" x14ac:dyDescent="0.3">
      <c r="C3203">
        <v>2726</v>
      </c>
      <c r="D3203" s="40">
        <v>2.4464538773526563</v>
      </c>
      <c r="I3203">
        <v>2726</v>
      </c>
      <c r="J3203" s="134">
        <v>0.33908929786779951</v>
      </c>
    </row>
    <row r="3204" spans="3:10" x14ac:dyDescent="0.3">
      <c r="C3204">
        <v>2727</v>
      </c>
      <c r="D3204" s="40">
        <v>2.201786053420062</v>
      </c>
      <c r="I3204">
        <v>2727</v>
      </c>
      <c r="J3204" s="134">
        <v>0.13717864278329261</v>
      </c>
    </row>
    <row r="3205" spans="3:10" x14ac:dyDescent="0.3">
      <c r="C3205">
        <v>2728</v>
      </c>
      <c r="D3205" s="40">
        <v>2.2439360004632678</v>
      </c>
      <c r="I3205">
        <v>2728</v>
      </c>
      <c r="J3205" s="134">
        <v>0.17929738022522979</v>
      </c>
    </row>
    <row r="3206" spans="3:10" x14ac:dyDescent="0.3">
      <c r="C3206">
        <v>2729</v>
      </c>
      <c r="D3206" s="40">
        <v>3.2412623458314571</v>
      </c>
      <c r="I3206">
        <v>2729</v>
      </c>
      <c r="J3206" s="134">
        <v>0.23459872476430954</v>
      </c>
    </row>
    <row r="3207" spans="3:10" x14ac:dyDescent="0.3">
      <c r="C3207">
        <v>2730</v>
      </c>
      <c r="D3207" s="40">
        <v>1.6646332805373611</v>
      </c>
      <c r="I3207">
        <v>2730</v>
      </c>
      <c r="J3207" s="134">
        <v>0.20431737150985141</v>
      </c>
    </row>
    <row r="3208" spans="3:10" x14ac:dyDescent="0.3">
      <c r="C3208">
        <v>2731</v>
      </c>
      <c r="D3208" s="40">
        <v>2.6777458526988172</v>
      </c>
      <c r="I3208">
        <v>2731</v>
      </c>
      <c r="J3208" s="134">
        <v>0.23200171250682655</v>
      </c>
    </row>
    <row r="3209" spans="3:10" x14ac:dyDescent="0.3">
      <c r="C3209">
        <v>2732</v>
      </c>
      <c r="D3209" s="40">
        <v>2.3310057215248006</v>
      </c>
      <c r="I3209">
        <v>2732</v>
      </c>
      <c r="J3209" s="134">
        <v>0.27290420356836531</v>
      </c>
    </row>
    <row r="3210" spans="3:10" x14ac:dyDescent="0.3">
      <c r="C3210">
        <v>2733</v>
      </c>
      <c r="D3210" s="40">
        <v>2.8689548962112945</v>
      </c>
      <c r="I3210">
        <v>2733</v>
      </c>
      <c r="J3210" s="134">
        <v>0.29060847296181902</v>
      </c>
    </row>
    <row r="3211" spans="3:10" x14ac:dyDescent="0.3">
      <c r="C3211">
        <v>2734</v>
      </c>
      <c r="D3211" s="40">
        <v>1.7680847592887652</v>
      </c>
      <c r="I3211">
        <v>2734</v>
      </c>
      <c r="J3211" s="134">
        <v>0.22729215770376543</v>
      </c>
    </row>
    <row r="3212" spans="3:10" x14ac:dyDescent="0.3">
      <c r="C3212">
        <v>2735</v>
      </c>
      <c r="D3212" s="40">
        <v>2.3152717009985193</v>
      </c>
      <c r="I3212">
        <v>2735</v>
      </c>
      <c r="J3212" s="134">
        <v>0.27399916381999234</v>
      </c>
    </row>
    <row r="3213" spans="3:10" x14ac:dyDescent="0.3">
      <c r="C3213">
        <v>2736</v>
      </c>
      <c r="D3213" s="40">
        <v>2.9387259022455892</v>
      </c>
      <c r="I3213">
        <v>2736</v>
      </c>
      <c r="J3213" s="134">
        <v>8.9322946526728897E-2</v>
      </c>
    </row>
    <row r="3214" spans="3:10" x14ac:dyDescent="0.3">
      <c r="C3214">
        <v>2737</v>
      </c>
      <c r="D3214" s="40">
        <v>2.1394941190262649</v>
      </c>
      <c r="I3214">
        <v>2737</v>
      </c>
      <c r="J3214" s="134">
        <v>0.28298588008347769</v>
      </c>
    </row>
    <row r="3215" spans="3:10" x14ac:dyDescent="0.3">
      <c r="C3215">
        <v>2738</v>
      </c>
      <c r="D3215" s="40">
        <v>2.9855190283032469</v>
      </c>
      <c r="I3215">
        <v>2738</v>
      </c>
      <c r="J3215" s="134">
        <v>0.15506054529033153</v>
      </c>
    </row>
    <row r="3216" spans="3:10" x14ac:dyDescent="0.3">
      <c r="C3216">
        <v>2739</v>
      </c>
      <c r="D3216" s="40">
        <v>1.621647156819094</v>
      </c>
      <c r="I3216">
        <v>2739</v>
      </c>
      <c r="J3216" s="134">
        <v>0.2492447921358425</v>
      </c>
    </row>
    <row r="3217" spans="3:10" x14ac:dyDescent="0.3">
      <c r="C3217">
        <v>2740</v>
      </c>
      <c r="D3217" s="40">
        <v>2.7628788143736283</v>
      </c>
      <c r="I3217">
        <v>2740</v>
      </c>
      <c r="J3217" s="134">
        <v>0.2373956916966018</v>
      </c>
    </row>
    <row r="3218" spans="3:10" x14ac:dyDescent="0.3">
      <c r="C3218">
        <v>2741</v>
      </c>
      <c r="D3218" s="40">
        <v>2.2822471192660836</v>
      </c>
      <c r="I3218">
        <v>2741</v>
      </c>
      <c r="J3218" s="134">
        <v>0.29074700889095206</v>
      </c>
    </row>
    <row r="3219" spans="3:10" x14ac:dyDescent="0.3">
      <c r="C3219">
        <v>2742</v>
      </c>
      <c r="D3219" s="40">
        <v>1.6720355873744197</v>
      </c>
      <c r="I3219">
        <v>2742</v>
      </c>
      <c r="J3219" s="134">
        <v>0.2510657730733028</v>
      </c>
    </row>
    <row r="3220" spans="3:10" x14ac:dyDescent="0.3">
      <c r="C3220">
        <v>2743</v>
      </c>
      <c r="D3220" s="40">
        <v>2.7187771344374285</v>
      </c>
      <c r="I3220">
        <v>2743</v>
      </c>
      <c r="J3220" s="134">
        <v>0.3245577126203576</v>
      </c>
    </row>
    <row r="3221" spans="3:10" x14ac:dyDescent="0.3">
      <c r="C3221">
        <v>2744</v>
      </c>
      <c r="D3221" s="40">
        <v>2.6599603299848495</v>
      </c>
      <c r="I3221">
        <v>2744</v>
      </c>
      <c r="J3221" s="134">
        <v>0.25651089450513287</v>
      </c>
    </row>
    <row r="3222" spans="3:10" x14ac:dyDescent="0.3">
      <c r="C3222">
        <v>2745</v>
      </c>
      <c r="D3222" s="40">
        <v>2.5352706606665718</v>
      </c>
      <c r="I3222">
        <v>2745</v>
      </c>
      <c r="J3222" s="134">
        <v>0.31658871490942375</v>
      </c>
    </row>
    <row r="3223" spans="3:10" x14ac:dyDescent="0.3">
      <c r="C3223">
        <v>2746</v>
      </c>
      <c r="D3223" s="40">
        <v>3.2795877350833216</v>
      </c>
      <c r="I3223">
        <v>2746</v>
      </c>
      <c r="J3223" s="134">
        <v>0.25647082718725089</v>
      </c>
    </row>
    <row r="3224" spans="3:10" x14ac:dyDescent="0.3">
      <c r="C3224">
        <v>2747</v>
      </c>
      <c r="D3224" s="40">
        <v>2.571662686551309</v>
      </c>
      <c r="I3224">
        <v>2747</v>
      </c>
      <c r="J3224" s="134">
        <v>0.3186286383463397</v>
      </c>
    </row>
    <row r="3225" spans="3:10" x14ac:dyDescent="0.3">
      <c r="C3225">
        <v>2748</v>
      </c>
      <c r="D3225" s="40">
        <v>2.0137449162439949</v>
      </c>
      <c r="I3225">
        <v>2748</v>
      </c>
      <c r="J3225" s="134">
        <v>0.28431242700951187</v>
      </c>
    </row>
    <row r="3226" spans="3:10" x14ac:dyDescent="0.3">
      <c r="C3226">
        <v>2749</v>
      </c>
      <c r="D3226" s="40">
        <v>3.2279710650733926</v>
      </c>
      <c r="I3226">
        <v>2749</v>
      </c>
      <c r="J3226" s="134">
        <v>0.31974039564252199</v>
      </c>
    </row>
    <row r="3227" spans="3:10" x14ac:dyDescent="0.3">
      <c r="C3227">
        <v>2750</v>
      </c>
      <c r="D3227" s="40">
        <v>2.5604169698381982</v>
      </c>
      <c r="I3227">
        <v>2750</v>
      </c>
      <c r="J3227" s="134">
        <v>0.16201487837279371</v>
      </c>
    </row>
    <row r="3228" spans="3:10" x14ac:dyDescent="0.3">
      <c r="C3228">
        <v>2751</v>
      </c>
      <c r="D3228" s="40">
        <v>2.6278449787648435</v>
      </c>
      <c r="I3228">
        <v>2751</v>
      </c>
      <c r="J3228" s="134">
        <v>9.055934059533155E-2</v>
      </c>
    </row>
    <row r="3229" spans="3:10" x14ac:dyDescent="0.3">
      <c r="C3229">
        <v>2752</v>
      </c>
      <c r="D3229" s="40">
        <v>2.6532392280033674</v>
      </c>
      <c r="I3229">
        <v>2752</v>
      </c>
      <c r="J3229" s="134">
        <v>0.32237991873858229</v>
      </c>
    </row>
    <row r="3230" spans="3:10" x14ac:dyDescent="0.3">
      <c r="C3230">
        <v>2753</v>
      </c>
      <c r="D3230" s="40">
        <v>2.1522492365988972</v>
      </c>
      <c r="I3230">
        <v>2753</v>
      </c>
      <c r="J3230" s="134">
        <v>0.3988996376676277</v>
      </c>
    </row>
    <row r="3231" spans="3:10" x14ac:dyDescent="0.3">
      <c r="C3231">
        <v>2754</v>
      </c>
      <c r="D3231" s="40">
        <v>2.8621581464640276</v>
      </c>
      <c r="I3231">
        <v>2754</v>
      </c>
      <c r="J3231" s="134">
        <v>0.22067055494440591</v>
      </c>
    </row>
    <row r="3232" spans="3:10" x14ac:dyDescent="0.3">
      <c r="C3232">
        <v>2755</v>
      </c>
      <c r="D3232" s="40">
        <v>1.8102453311173057</v>
      </c>
      <c r="I3232">
        <v>2755</v>
      </c>
      <c r="J3232" s="134">
        <v>0.23072860247586302</v>
      </c>
    </row>
    <row r="3233" spans="3:10" x14ac:dyDescent="0.3">
      <c r="C3233">
        <v>2756</v>
      </c>
      <c r="D3233" s="40">
        <v>2.0379392791888415</v>
      </c>
      <c r="I3233">
        <v>2756</v>
      </c>
      <c r="J3233" s="134">
        <v>0.37785195572344943</v>
      </c>
    </row>
    <row r="3234" spans="3:10" x14ac:dyDescent="0.3">
      <c r="C3234">
        <v>2757</v>
      </c>
      <c r="D3234" s="40">
        <v>3.0038384537960807</v>
      </c>
      <c r="I3234">
        <v>2757</v>
      </c>
      <c r="J3234" s="134">
        <v>0.33938561278969992</v>
      </c>
    </row>
    <row r="3235" spans="3:10" x14ac:dyDescent="0.3">
      <c r="C3235">
        <v>2758</v>
      </c>
      <c r="D3235" s="40">
        <v>2.677479206034687</v>
      </c>
      <c r="I3235">
        <v>2758</v>
      </c>
      <c r="J3235" s="134">
        <v>0.31897671364277036</v>
      </c>
    </row>
    <row r="3236" spans="3:10" x14ac:dyDescent="0.3">
      <c r="C3236">
        <v>2759</v>
      </c>
      <c r="D3236" s="40">
        <v>3.4974955361465079</v>
      </c>
      <c r="I3236">
        <v>2759</v>
      </c>
      <c r="J3236" s="134">
        <v>0.10415228459959347</v>
      </c>
    </row>
    <row r="3237" spans="3:10" x14ac:dyDescent="0.3">
      <c r="C3237">
        <v>2760</v>
      </c>
      <c r="D3237" s="40">
        <v>1.7499054765192465</v>
      </c>
      <c r="I3237">
        <v>2760</v>
      </c>
      <c r="J3237" s="134">
        <v>0.12972463265111789</v>
      </c>
    </row>
    <row r="3238" spans="3:10" x14ac:dyDescent="0.3">
      <c r="C3238">
        <v>2761</v>
      </c>
      <c r="D3238" s="40">
        <v>2.7285961922766093</v>
      </c>
      <c r="I3238">
        <v>2761</v>
      </c>
      <c r="J3238" s="134">
        <v>0.20557860615464074</v>
      </c>
    </row>
    <row r="3239" spans="3:10" x14ac:dyDescent="0.3">
      <c r="C3239">
        <v>2762</v>
      </c>
      <c r="D3239" s="40">
        <v>2.3380236126223681</v>
      </c>
      <c r="I3239">
        <v>2762</v>
      </c>
      <c r="J3239" s="134">
        <v>0.29660745437998792</v>
      </c>
    </row>
    <row r="3240" spans="3:10" x14ac:dyDescent="0.3">
      <c r="C3240">
        <v>2763</v>
      </c>
      <c r="D3240" s="40">
        <v>2.2136485350135717</v>
      </c>
      <c r="I3240">
        <v>2763</v>
      </c>
      <c r="J3240" s="134">
        <v>0.2423944460012688</v>
      </c>
    </row>
    <row r="3241" spans="3:10" x14ac:dyDescent="0.3">
      <c r="C3241">
        <v>2764</v>
      </c>
      <c r="D3241" s="40">
        <v>2.94202685246555</v>
      </c>
      <c r="I3241">
        <v>2764</v>
      </c>
      <c r="J3241" s="134">
        <v>0.3196733951858044</v>
      </c>
    </row>
    <row r="3242" spans="3:10" x14ac:dyDescent="0.3">
      <c r="C3242">
        <v>2765</v>
      </c>
      <c r="D3242" s="40">
        <v>1.8071996126308534</v>
      </c>
      <c r="I3242">
        <v>2765</v>
      </c>
      <c r="J3242" s="134">
        <v>0.27712596007720824</v>
      </c>
    </row>
    <row r="3243" spans="3:10" x14ac:dyDescent="0.3">
      <c r="C3243">
        <v>2766</v>
      </c>
      <c r="D3243" s="40">
        <v>3.1618120864257095</v>
      </c>
      <c r="I3243">
        <v>2766</v>
      </c>
      <c r="J3243" s="134">
        <v>0.22260205845103975</v>
      </c>
    </row>
    <row r="3244" spans="3:10" x14ac:dyDescent="0.3">
      <c r="C3244">
        <v>2767</v>
      </c>
      <c r="D3244" s="40">
        <v>3.2905085848301736</v>
      </c>
      <c r="I3244">
        <v>2767</v>
      </c>
      <c r="J3244" s="134">
        <v>0.15445966313617987</v>
      </c>
    </row>
    <row r="3245" spans="3:10" x14ac:dyDescent="0.3">
      <c r="C3245">
        <v>2768</v>
      </c>
      <c r="D3245" s="40">
        <v>2.9455841044031232</v>
      </c>
      <c r="I3245">
        <v>2768</v>
      </c>
      <c r="J3245" s="134">
        <v>0.21371868475762557</v>
      </c>
    </row>
    <row r="3246" spans="3:10" x14ac:dyDescent="0.3">
      <c r="C3246">
        <v>2769</v>
      </c>
      <c r="D3246" s="40">
        <v>2.1342210744833756</v>
      </c>
      <c r="I3246">
        <v>2769</v>
      </c>
      <c r="J3246" s="134">
        <v>0.22031518512630899</v>
      </c>
    </row>
    <row r="3247" spans="3:10" x14ac:dyDescent="0.3">
      <c r="C3247">
        <v>2770</v>
      </c>
      <c r="D3247" s="40">
        <v>2.7695011445111311</v>
      </c>
      <c r="I3247">
        <v>2770</v>
      </c>
      <c r="J3247" s="134">
        <v>0.13506521796689497</v>
      </c>
    </row>
    <row r="3248" spans="3:10" x14ac:dyDescent="0.3">
      <c r="C3248">
        <v>2771</v>
      </c>
      <c r="D3248" s="40">
        <v>1.8152217340062649</v>
      </c>
      <c r="I3248">
        <v>2771</v>
      </c>
      <c r="J3248" s="134">
        <v>0.25693133925824396</v>
      </c>
    </row>
    <row r="3249" spans="3:10" x14ac:dyDescent="0.3">
      <c r="C3249">
        <v>2772</v>
      </c>
      <c r="D3249" s="40">
        <v>2.4517401062389732</v>
      </c>
      <c r="I3249">
        <v>2772</v>
      </c>
      <c r="J3249" s="134">
        <v>0.32228483225475202</v>
      </c>
    </row>
    <row r="3250" spans="3:10" x14ac:dyDescent="0.3">
      <c r="C3250">
        <v>2773</v>
      </c>
      <c r="D3250" s="40">
        <v>2.4829291849990791</v>
      </c>
      <c r="I3250">
        <v>2773</v>
      </c>
      <c r="J3250" s="134">
        <v>0.25390370231912773</v>
      </c>
    </row>
    <row r="3251" spans="3:10" x14ac:dyDescent="0.3">
      <c r="C3251">
        <v>2774</v>
      </c>
      <c r="D3251" s="40">
        <v>2.3521335591461661</v>
      </c>
      <c r="I3251">
        <v>2774</v>
      </c>
      <c r="J3251" s="134">
        <v>0.22770094260550566</v>
      </c>
    </row>
    <row r="3252" spans="3:10" x14ac:dyDescent="0.3">
      <c r="C3252">
        <v>2775</v>
      </c>
      <c r="D3252" s="40">
        <v>3.133751307879463</v>
      </c>
      <c r="I3252">
        <v>2775</v>
      </c>
      <c r="J3252" s="134">
        <v>0.1341289224171156</v>
      </c>
    </row>
    <row r="3253" spans="3:10" x14ac:dyDescent="0.3">
      <c r="C3253">
        <v>2776</v>
      </c>
      <c r="D3253" s="40">
        <v>2.4027291495959595</v>
      </c>
      <c r="I3253">
        <v>2776</v>
      </c>
      <c r="J3253" s="134">
        <v>0.34561462912663998</v>
      </c>
    </row>
    <row r="3254" spans="3:10" x14ac:dyDescent="0.3">
      <c r="C3254">
        <v>2777</v>
      </c>
      <c r="D3254" s="40">
        <v>2.0962907412495859</v>
      </c>
      <c r="I3254">
        <v>2777</v>
      </c>
      <c r="J3254" s="134">
        <v>0.27281088478683579</v>
      </c>
    </row>
    <row r="3255" spans="3:10" x14ac:dyDescent="0.3">
      <c r="C3255">
        <v>2778</v>
      </c>
      <c r="D3255" s="40">
        <v>2.9541329690352858</v>
      </c>
      <c r="I3255">
        <v>2778</v>
      </c>
      <c r="J3255" s="134">
        <v>0.21060139505699338</v>
      </c>
    </row>
    <row r="3256" spans="3:10" x14ac:dyDescent="0.3">
      <c r="C3256">
        <v>2779</v>
      </c>
      <c r="D3256" s="40">
        <v>2.8358215280663104</v>
      </c>
      <c r="I3256">
        <v>2779</v>
      </c>
      <c r="J3256" s="134">
        <v>0.24994733225567423</v>
      </c>
    </row>
    <row r="3257" spans="3:10" x14ac:dyDescent="0.3">
      <c r="C3257">
        <v>2780</v>
      </c>
      <c r="D3257" s="40">
        <v>2.6511449700820897</v>
      </c>
      <c r="I3257">
        <v>2780</v>
      </c>
      <c r="J3257" s="134">
        <v>0.26887643758196056</v>
      </c>
    </row>
    <row r="3258" spans="3:10" x14ac:dyDescent="0.3">
      <c r="C3258">
        <v>2781</v>
      </c>
      <c r="D3258" s="40">
        <v>2.8318922461652911</v>
      </c>
      <c r="I3258">
        <v>2781</v>
      </c>
      <c r="J3258" s="134">
        <v>0.20708738538974281</v>
      </c>
    </row>
    <row r="3259" spans="3:10" x14ac:dyDescent="0.3">
      <c r="C3259">
        <v>2782</v>
      </c>
      <c r="D3259" s="40">
        <v>3.0763518063087885</v>
      </c>
      <c r="I3259">
        <v>2782</v>
      </c>
      <c r="J3259" s="134">
        <v>0.3480334791113453</v>
      </c>
    </row>
    <row r="3260" spans="3:10" x14ac:dyDescent="0.3">
      <c r="C3260">
        <v>2783</v>
      </c>
      <c r="D3260" s="40">
        <v>2.630293697232986</v>
      </c>
      <c r="I3260">
        <v>2783</v>
      </c>
      <c r="J3260" s="134">
        <v>0.23625010051554463</v>
      </c>
    </row>
    <row r="3261" spans="3:10" x14ac:dyDescent="0.3">
      <c r="C3261">
        <v>2784</v>
      </c>
      <c r="D3261" s="40">
        <v>2.7146981509258015</v>
      </c>
      <c r="I3261">
        <v>2784</v>
      </c>
      <c r="J3261" s="134">
        <v>0.21159468663769054</v>
      </c>
    </row>
    <row r="3262" spans="3:10" x14ac:dyDescent="0.3">
      <c r="C3262">
        <v>2785</v>
      </c>
      <c r="D3262" s="40">
        <v>2.5861513694791443</v>
      </c>
      <c r="I3262">
        <v>2785</v>
      </c>
      <c r="J3262" s="134">
        <v>0.29591181240484965</v>
      </c>
    </row>
    <row r="3263" spans="3:10" x14ac:dyDescent="0.3">
      <c r="C3263">
        <v>2786</v>
      </c>
      <c r="D3263" s="40">
        <v>2.2462729112160362</v>
      </c>
      <c r="I3263">
        <v>2786</v>
      </c>
      <c r="J3263" s="134">
        <v>0.31169014604975942</v>
      </c>
    </row>
    <row r="3264" spans="3:10" x14ac:dyDescent="0.3">
      <c r="C3264">
        <v>2787</v>
      </c>
      <c r="D3264" s="40">
        <v>2.0567322239246031</v>
      </c>
      <c r="I3264">
        <v>2787</v>
      </c>
      <c r="J3264" s="134">
        <v>0.41344058502003977</v>
      </c>
    </row>
    <row r="3265" spans="3:10" x14ac:dyDescent="0.3">
      <c r="C3265">
        <v>2788</v>
      </c>
      <c r="D3265" s="40">
        <v>2.2962052808881666</v>
      </c>
      <c r="I3265">
        <v>2788</v>
      </c>
      <c r="J3265" s="134">
        <v>0.21361989124438296</v>
      </c>
    </row>
    <row r="3266" spans="3:10" x14ac:dyDescent="0.3">
      <c r="C3266">
        <v>2789</v>
      </c>
      <c r="D3266" s="40">
        <v>2.5925650217793423</v>
      </c>
      <c r="I3266">
        <v>2789</v>
      </c>
      <c r="J3266" s="134">
        <v>0.1829325745740018</v>
      </c>
    </row>
    <row r="3267" spans="3:10" x14ac:dyDescent="0.3">
      <c r="C3267">
        <v>2790</v>
      </c>
      <c r="D3267" s="40">
        <v>2.6173105818668732</v>
      </c>
      <c r="I3267">
        <v>2790</v>
      </c>
      <c r="J3267" s="134">
        <v>0.16702392943205058</v>
      </c>
    </row>
    <row r="3268" spans="3:10" x14ac:dyDescent="0.3">
      <c r="C3268">
        <v>2791</v>
      </c>
      <c r="D3268" s="40">
        <v>2.2954112948840306</v>
      </c>
      <c r="I3268">
        <v>2791</v>
      </c>
      <c r="J3268" s="134">
        <v>0.12514063634119843</v>
      </c>
    </row>
    <row r="3269" spans="3:10" x14ac:dyDescent="0.3">
      <c r="C3269">
        <v>2792</v>
      </c>
      <c r="D3269" s="40">
        <v>2.5740530603353529</v>
      </c>
      <c r="I3269">
        <v>2792</v>
      </c>
      <c r="J3269" s="134">
        <v>0.29198905335743608</v>
      </c>
    </row>
    <row r="3270" spans="3:10" x14ac:dyDescent="0.3">
      <c r="C3270">
        <v>2793</v>
      </c>
      <c r="D3270" s="40">
        <v>1.7423623372305592</v>
      </c>
      <c r="I3270">
        <v>2793</v>
      </c>
      <c r="J3270" s="134">
        <v>0.34858083987323862</v>
      </c>
    </row>
    <row r="3271" spans="3:10" x14ac:dyDescent="0.3">
      <c r="C3271">
        <v>2794</v>
      </c>
      <c r="D3271" s="40">
        <v>2.5647893439005989</v>
      </c>
      <c r="I3271">
        <v>2794</v>
      </c>
      <c r="J3271" s="134">
        <v>0.33365674199137141</v>
      </c>
    </row>
    <row r="3272" spans="3:10" x14ac:dyDescent="0.3">
      <c r="C3272">
        <v>2795</v>
      </c>
      <c r="D3272" s="40">
        <v>2.438324353701637</v>
      </c>
      <c r="I3272">
        <v>2795</v>
      </c>
      <c r="J3272" s="134">
        <v>0.26998863047808119</v>
      </c>
    </row>
    <row r="3273" spans="3:10" x14ac:dyDescent="0.3">
      <c r="C3273">
        <v>2796</v>
      </c>
      <c r="D3273" s="40">
        <v>3.4231734643628648</v>
      </c>
      <c r="I3273">
        <v>2796</v>
      </c>
      <c r="J3273" s="134">
        <v>0.27422171916321392</v>
      </c>
    </row>
    <row r="3274" spans="3:10" x14ac:dyDescent="0.3">
      <c r="C3274">
        <v>2797</v>
      </c>
      <c r="D3274" s="40">
        <v>2.3794155441170233</v>
      </c>
      <c r="I3274">
        <v>2797</v>
      </c>
      <c r="J3274" s="134">
        <v>0.20982587772649852</v>
      </c>
    </row>
    <row r="3275" spans="3:10" x14ac:dyDescent="0.3">
      <c r="C3275">
        <v>2798</v>
      </c>
      <c r="D3275" s="40">
        <v>2.8774162123810942</v>
      </c>
      <c r="I3275">
        <v>2798</v>
      </c>
      <c r="J3275" s="134">
        <v>0.14429841434852553</v>
      </c>
    </row>
    <row r="3276" spans="3:10" x14ac:dyDescent="0.3">
      <c r="C3276">
        <v>2799</v>
      </c>
      <c r="D3276" s="40">
        <v>3.1475155134254296</v>
      </c>
      <c r="I3276">
        <v>2799</v>
      </c>
      <c r="J3276" s="134">
        <v>0.20700842059770586</v>
      </c>
    </row>
    <row r="3277" spans="3:10" x14ac:dyDescent="0.3">
      <c r="C3277">
        <v>2800</v>
      </c>
      <c r="D3277" s="40">
        <v>2.3159407877940135</v>
      </c>
      <c r="I3277">
        <v>2800</v>
      </c>
      <c r="J3277" s="134">
        <v>0.18897726820621252</v>
      </c>
    </row>
    <row r="3278" spans="3:10" x14ac:dyDescent="0.3">
      <c r="C3278">
        <v>2801</v>
      </c>
      <c r="D3278" s="40">
        <v>2.2247608918521391</v>
      </c>
      <c r="I3278">
        <v>2801</v>
      </c>
      <c r="J3278" s="134">
        <v>0.15256735737306859</v>
      </c>
    </row>
    <row r="3279" spans="3:10" x14ac:dyDescent="0.3">
      <c r="C3279">
        <v>2802</v>
      </c>
      <c r="D3279" s="40">
        <v>3.1591689526665574</v>
      </c>
      <c r="I3279">
        <v>2802</v>
      </c>
      <c r="J3279" s="134">
        <v>0.24635174351898637</v>
      </c>
    </row>
    <row r="3280" spans="3:10" x14ac:dyDescent="0.3">
      <c r="C3280">
        <v>2803</v>
      </c>
      <c r="D3280" s="40">
        <v>3.5168668626708843</v>
      </c>
      <c r="I3280">
        <v>2803</v>
      </c>
      <c r="J3280" s="134">
        <v>0.23407497056880522</v>
      </c>
    </row>
    <row r="3281" spans="3:10" x14ac:dyDescent="0.3">
      <c r="C3281">
        <v>2804</v>
      </c>
      <c r="D3281" s="40">
        <v>1.6658867758789513</v>
      </c>
      <c r="I3281">
        <v>2804</v>
      </c>
      <c r="J3281" s="134">
        <v>0.20708717126701748</v>
      </c>
    </row>
    <row r="3282" spans="3:10" x14ac:dyDescent="0.3">
      <c r="C3282">
        <v>2805</v>
      </c>
      <c r="D3282" s="40">
        <v>2.5044289335355252</v>
      </c>
      <c r="I3282">
        <v>2805</v>
      </c>
      <c r="J3282" s="134">
        <v>8.3931262724808997E-2</v>
      </c>
    </row>
    <row r="3283" spans="3:10" x14ac:dyDescent="0.3">
      <c r="C3283">
        <v>2806</v>
      </c>
      <c r="D3283" s="40">
        <v>2.3583801911372895</v>
      </c>
      <c r="I3283">
        <v>2806</v>
      </c>
      <c r="J3283" s="134">
        <v>0.25216976627286791</v>
      </c>
    </row>
    <row r="3284" spans="3:10" x14ac:dyDescent="0.3">
      <c r="C3284">
        <v>2807</v>
      </c>
      <c r="D3284" s="40">
        <v>2.0158682681276816</v>
      </c>
      <c r="I3284">
        <v>2807</v>
      </c>
      <c r="J3284" s="134">
        <v>0.19077249705468891</v>
      </c>
    </row>
    <row r="3285" spans="3:10" x14ac:dyDescent="0.3">
      <c r="C3285">
        <v>2808</v>
      </c>
      <c r="D3285" s="40">
        <v>2.2129991736562222</v>
      </c>
      <c r="I3285">
        <v>2808</v>
      </c>
      <c r="J3285" s="134">
        <v>0.25071613990400543</v>
      </c>
    </row>
    <row r="3286" spans="3:10" x14ac:dyDescent="0.3">
      <c r="C3286">
        <v>2809</v>
      </c>
      <c r="D3286" s="40">
        <v>1.9518587204011222</v>
      </c>
      <c r="I3286">
        <v>2809</v>
      </c>
      <c r="J3286" s="134">
        <v>0.26757650998040106</v>
      </c>
    </row>
    <row r="3287" spans="3:10" x14ac:dyDescent="0.3">
      <c r="C3287">
        <v>2810</v>
      </c>
      <c r="D3287" s="40">
        <v>2.4764547123950229</v>
      </c>
      <c r="I3287">
        <v>2810</v>
      </c>
      <c r="J3287" s="134">
        <v>0.2207112733787473</v>
      </c>
    </row>
    <row r="3288" spans="3:10" x14ac:dyDescent="0.3">
      <c r="C3288">
        <v>2811</v>
      </c>
      <c r="D3288" s="40">
        <v>3.0151353559241088</v>
      </c>
      <c r="I3288">
        <v>2811</v>
      </c>
      <c r="J3288" s="134">
        <v>0.18322302049918604</v>
      </c>
    </row>
    <row r="3289" spans="3:10" x14ac:dyDescent="0.3">
      <c r="C3289">
        <v>2812</v>
      </c>
      <c r="D3289" s="40">
        <v>1.9071984415254708</v>
      </c>
      <c r="I3289">
        <v>2812</v>
      </c>
      <c r="J3289" s="134">
        <v>0.18650816680514692</v>
      </c>
    </row>
    <row r="3290" spans="3:10" x14ac:dyDescent="0.3">
      <c r="C3290">
        <v>2813</v>
      </c>
      <c r="D3290" s="40">
        <v>3.0256263593165493</v>
      </c>
      <c r="I3290">
        <v>2813</v>
      </c>
      <c r="J3290" s="134">
        <v>0.28562100207896823</v>
      </c>
    </row>
    <row r="3291" spans="3:10" x14ac:dyDescent="0.3">
      <c r="C3291">
        <v>2814</v>
      </c>
      <c r="D3291" s="40">
        <v>1.797995791253219</v>
      </c>
      <c r="I3291">
        <v>2814</v>
      </c>
      <c r="J3291" s="134">
        <v>0.27703500485941701</v>
      </c>
    </row>
    <row r="3292" spans="3:10" x14ac:dyDescent="0.3">
      <c r="C3292">
        <v>2815</v>
      </c>
      <c r="D3292" s="40">
        <v>2.6939722982492054</v>
      </c>
      <c r="I3292">
        <v>2815</v>
      </c>
      <c r="J3292" s="134">
        <v>0.28353293603963858</v>
      </c>
    </row>
    <row r="3293" spans="3:10" x14ac:dyDescent="0.3">
      <c r="C3293">
        <v>2816</v>
      </c>
      <c r="D3293" s="40">
        <v>2.0381966824505753</v>
      </c>
      <c r="I3293">
        <v>2816</v>
      </c>
      <c r="J3293" s="134">
        <v>7.9232659637977543E-2</v>
      </c>
    </row>
    <row r="3294" spans="3:10" x14ac:dyDescent="0.3">
      <c r="C3294">
        <v>2817</v>
      </c>
      <c r="D3294" s="40">
        <v>3.1589028969290487</v>
      </c>
      <c r="I3294">
        <v>2817</v>
      </c>
      <c r="J3294" s="134">
        <v>0.25542364518585647</v>
      </c>
    </row>
    <row r="3295" spans="3:10" x14ac:dyDescent="0.3">
      <c r="C3295">
        <v>2818</v>
      </c>
      <c r="D3295" s="40">
        <v>2.3552165734592037</v>
      </c>
      <c r="I3295">
        <v>2818</v>
      </c>
      <c r="J3295" s="134">
        <v>0.27976829676103665</v>
      </c>
    </row>
    <row r="3296" spans="3:10" x14ac:dyDescent="0.3">
      <c r="C3296">
        <v>2819</v>
      </c>
      <c r="D3296" s="40">
        <v>2.0302261311062391</v>
      </c>
      <c r="I3296">
        <v>2819</v>
      </c>
      <c r="J3296" s="134">
        <v>0.34795778230646524</v>
      </c>
    </row>
    <row r="3297" spans="3:10" x14ac:dyDescent="0.3">
      <c r="C3297">
        <v>2820</v>
      </c>
      <c r="D3297" s="40">
        <v>1.449411864442824</v>
      </c>
      <c r="I3297">
        <v>2820</v>
      </c>
      <c r="J3297" s="134">
        <v>0.240913383791727</v>
      </c>
    </row>
    <row r="3298" spans="3:10" x14ac:dyDescent="0.3">
      <c r="C3298">
        <v>2821</v>
      </c>
      <c r="D3298" s="40">
        <v>2.1350170161052153</v>
      </c>
      <c r="I3298">
        <v>2821</v>
      </c>
      <c r="J3298" s="134">
        <v>0.27492642442558313</v>
      </c>
    </row>
    <row r="3299" spans="3:10" x14ac:dyDescent="0.3">
      <c r="C3299">
        <v>2822</v>
      </c>
      <c r="D3299" s="40">
        <v>2.2404590723852369</v>
      </c>
      <c r="I3299">
        <v>2822</v>
      </c>
      <c r="J3299" s="134">
        <v>0.23120665895440773</v>
      </c>
    </row>
    <row r="3300" spans="3:10" x14ac:dyDescent="0.3">
      <c r="C3300">
        <v>2823</v>
      </c>
      <c r="D3300" s="40">
        <v>3.294500031807865</v>
      </c>
      <c r="I3300">
        <v>2823</v>
      </c>
      <c r="J3300" s="134">
        <v>9.11371895914872E-2</v>
      </c>
    </row>
    <row r="3301" spans="3:10" x14ac:dyDescent="0.3">
      <c r="C3301">
        <v>2824</v>
      </c>
      <c r="D3301" s="40">
        <v>3.1932719375665437</v>
      </c>
      <c r="I3301">
        <v>2824</v>
      </c>
      <c r="J3301" s="134">
        <v>0.23446558257771377</v>
      </c>
    </row>
    <row r="3302" spans="3:10" x14ac:dyDescent="0.3">
      <c r="C3302">
        <v>2825</v>
      </c>
      <c r="D3302" s="40">
        <v>2.6233400547060555</v>
      </c>
      <c r="I3302">
        <v>2825</v>
      </c>
      <c r="J3302" s="134">
        <v>0.14325990820214773</v>
      </c>
    </row>
    <row r="3303" spans="3:10" x14ac:dyDescent="0.3">
      <c r="C3303">
        <v>2826</v>
      </c>
      <c r="D3303" s="40">
        <v>2.3163711977944521</v>
      </c>
      <c r="I3303">
        <v>2826</v>
      </c>
      <c r="J3303" s="134">
        <v>0.18054425233315619</v>
      </c>
    </row>
    <row r="3304" spans="3:10" x14ac:dyDescent="0.3">
      <c r="C3304">
        <v>2827</v>
      </c>
      <c r="D3304" s="40">
        <v>2.9987742966589823</v>
      </c>
      <c r="I3304">
        <v>2827</v>
      </c>
      <c r="J3304" s="134">
        <v>0.28419645669924765</v>
      </c>
    </row>
    <row r="3305" spans="3:10" x14ac:dyDescent="0.3">
      <c r="C3305">
        <v>2828</v>
      </c>
      <c r="D3305" s="40">
        <v>2.5159697965287151</v>
      </c>
      <c r="I3305">
        <v>2828</v>
      </c>
      <c r="J3305" s="134">
        <v>0.21459345722367695</v>
      </c>
    </row>
    <row r="3306" spans="3:10" x14ac:dyDescent="0.3">
      <c r="C3306">
        <v>2829</v>
      </c>
      <c r="D3306" s="40">
        <v>3.2954764430422601</v>
      </c>
      <c r="I3306">
        <v>2829</v>
      </c>
      <c r="J3306" s="134">
        <v>0.2047863679161448</v>
      </c>
    </row>
    <row r="3307" spans="3:10" x14ac:dyDescent="0.3">
      <c r="C3307">
        <v>2830</v>
      </c>
      <c r="D3307" s="40">
        <v>2.9461756992649777</v>
      </c>
      <c r="I3307">
        <v>2830</v>
      </c>
      <c r="J3307" s="134">
        <v>0.18308327366207111</v>
      </c>
    </row>
    <row r="3308" spans="3:10" x14ac:dyDescent="0.3">
      <c r="C3308">
        <v>2831</v>
      </c>
      <c r="D3308" s="40">
        <v>2.7848082884989753</v>
      </c>
      <c r="I3308">
        <v>2831</v>
      </c>
      <c r="J3308" s="134">
        <v>0.29496763715712615</v>
      </c>
    </row>
    <row r="3309" spans="3:10" x14ac:dyDescent="0.3">
      <c r="C3309">
        <v>2832</v>
      </c>
      <c r="D3309" s="40">
        <v>1.5955079773178973</v>
      </c>
      <c r="I3309">
        <v>2832</v>
      </c>
      <c r="J3309" s="134">
        <v>0.38121666198071313</v>
      </c>
    </row>
    <row r="3310" spans="3:10" x14ac:dyDescent="0.3">
      <c r="C3310">
        <v>2833</v>
      </c>
      <c r="D3310" s="40">
        <v>2.4289986651517643</v>
      </c>
      <c r="I3310">
        <v>2833</v>
      </c>
      <c r="J3310" s="134">
        <v>0.26988119915993636</v>
      </c>
    </row>
    <row r="3311" spans="3:10" x14ac:dyDescent="0.3">
      <c r="C3311">
        <v>2834</v>
      </c>
      <c r="D3311" s="40">
        <v>2.792604908454305</v>
      </c>
      <c r="I3311">
        <v>2834</v>
      </c>
      <c r="J3311" s="134">
        <v>0.26026747494241431</v>
      </c>
    </row>
    <row r="3312" spans="3:10" x14ac:dyDescent="0.3">
      <c r="C3312">
        <v>2835</v>
      </c>
      <c r="D3312" s="40">
        <v>2.6344388238770651</v>
      </c>
      <c r="I3312">
        <v>2835</v>
      </c>
      <c r="J3312" s="134">
        <v>0.22217762045043421</v>
      </c>
    </row>
    <row r="3313" spans="3:10" x14ac:dyDescent="0.3">
      <c r="C3313">
        <v>2836</v>
      </c>
      <c r="D3313" s="40">
        <v>3.4176698856452568</v>
      </c>
      <c r="I3313">
        <v>2836</v>
      </c>
      <c r="J3313" s="134">
        <v>0.2502093751872847</v>
      </c>
    </row>
    <row r="3314" spans="3:10" x14ac:dyDescent="0.3">
      <c r="C3314">
        <v>2837</v>
      </c>
      <c r="D3314" s="40">
        <v>3.2078508201735345</v>
      </c>
      <c r="I3314">
        <v>2837</v>
      </c>
      <c r="J3314" s="134">
        <v>0.33946191037811002</v>
      </c>
    </row>
    <row r="3315" spans="3:10" x14ac:dyDescent="0.3">
      <c r="C3315">
        <v>2838</v>
      </c>
      <c r="D3315" s="40">
        <v>3.0364276797839143</v>
      </c>
      <c r="I3315">
        <v>2838</v>
      </c>
      <c r="J3315" s="134">
        <v>0.25327314948089241</v>
      </c>
    </row>
    <row r="3316" spans="3:10" x14ac:dyDescent="0.3">
      <c r="C3316">
        <v>2839</v>
      </c>
      <c r="D3316" s="40">
        <v>2.1326414247803163</v>
      </c>
      <c r="I3316">
        <v>2839</v>
      </c>
      <c r="J3316" s="134">
        <v>0.3827536601101047</v>
      </c>
    </row>
    <row r="3317" spans="3:10" x14ac:dyDescent="0.3">
      <c r="C3317">
        <v>2840</v>
      </c>
      <c r="D3317" s="40">
        <v>2.0032360633130262</v>
      </c>
      <c r="I3317">
        <v>2840</v>
      </c>
      <c r="J3317" s="134">
        <v>0.26962828441659581</v>
      </c>
    </row>
    <row r="3318" spans="3:10" x14ac:dyDescent="0.3">
      <c r="C3318">
        <v>2841</v>
      </c>
      <c r="D3318" s="40">
        <v>2.8640110039006879</v>
      </c>
      <c r="I3318">
        <v>2841</v>
      </c>
      <c r="J3318" s="134">
        <v>0.17830121279662858</v>
      </c>
    </row>
    <row r="3319" spans="3:10" x14ac:dyDescent="0.3">
      <c r="C3319">
        <v>2842</v>
      </c>
      <c r="D3319" s="40">
        <v>3.2880128860314413</v>
      </c>
      <c r="I3319">
        <v>2842</v>
      </c>
      <c r="J3319" s="134">
        <v>0.26597035990311979</v>
      </c>
    </row>
    <row r="3320" spans="3:10" x14ac:dyDescent="0.3">
      <c r="C3320">
        <v>2843</v>
      </c>
      <c r="D3320" s="40">
        <v>2.1225537942099537</v>
      </c>
      <c r="I3320">
        <v>2843</v>
      </c>
      <c r="J3320" s="134">
        <v>0.15597478295076272</v>
      </c>
    </row>
    <row r="3321" spans="3:10" x14ac:dyDescent="0.3">
      <c r="C3321">
        <v>2844</v>
      </c>
      <c r="D3321" s="40">
        <v>3.7450581832135539</v>
      </c>
      <c r="I3321">
        <v>2844</v>
      </c>
      <c r="J3321" s="134">
        <v>0.23126386879028438</v>
      </c>
    </row>
    <row r="3322" spans="3:10" x14ac:dyDescent="0.3">
      <c r="C3322">
        <v>2845</v>
      </c>
      <c r="D3322" s="40">
        <v>2.8066848655442698</v>
      </c>
      <c r="I3322">
        <v>2845</v>
      </c>
      <c r="J3322" s="134">
        <v>0.19493901054154716</v>
      </c>
    </row>
    <row r="3323" spans="3:10" x14ac:dyDescent="0.3">
      <c r="C3323">
        <v>2846</v>
      </c>
      <c r="D3323" s="40">
        <v>1.6978319779262692</v>
      </c>
      <c r="I3323">
        <v>2846</v>
      </c>
      <c r="J3323" s="134">
        <v>0.2127979226981358</v>
      </c>
    </row>
    <row r="3324" spans="3:10" x14ac:dyDescent="0.3">
      <c r="C3324">
        <v>2847</v>
      </c>
      <c r="D3324" s="40">
        <v>2.2633399812924693</v>
      </c>
      <c r="I3324">
        <v>2847</v>
      </c>
      <c r="J3324" s="134">
        <v>0.24969894896274991</v>
      </c>
    </row>
    <row r="3325" spans="3:10" x14ac:dyDescent="0.3">
      <c r="C3325">
        <v>2848</v>
      </c>
      <c r="D3325" s="40">
        <v>3.1327333255894194</v>
      </c>
      <c r="I3325">
        <v>2848</v>
      </c>
      <c r="J3325" s="134">
        <v>0.20761408710341289</v>
      </c>
    </row>
    <row r="3326" spans="3:10" x14ac:dyDescent="0.3">
      <c r="C3326">
        <v>2849</v>
      </c>
      <c r="D3326" s="40">
        <v>2.4476044820268923</v>
      </c>
      <c r="I3326">
        <v>2849</v>
      </c>
      <c r="J3326" s="134">
        <v>0.33963013647280205</v>
      </c>
    </row>
    <row r="3327" spans="3:10" x14ac:dyDescent="0.3">
      <c r="C3327">
        <v>2850</v>
      </c>
      <c r="D3327" s="40">
        <v>2.7022326445139218</v>
      </c>
      <c r="I3327">
        <v>2850</v>
      </c>
      <c r="J3327" s="134">
        <v>0.35676344746267197</v>
      </c>
    </row>
    <row r="3328" spans="3:10" x14ac:dyDescent="0.3">
      <c r="C3328">
        <v>2851</v>
      </c>
      <c r="D3328" s="40">
        <v>3.1722627281678739</v>
      </c>
      <c r="I3328">
        <v>2851</v>
      </c>
      <c r="J3328" s="134">
        <v>0.16605862802810778</v>
      </c>
    </row>
    <row r="3329" spans="3:10" x14ac:dyDescent="0.3">
      <c r="C3329">
        <v>2852</v>
      </c>
      <c r="D3329" s="40">
        <v>2.9413384951248376</v>
      </c>
      <c r="I3329">
        <v>2852</v>
      </c>
      <c r="J3329" s="134">
        <v>0.34564852666309909</v>
      </c>
    </row>
    <row r="3330" spans="3:10" x14ac:dyDescent="0.3">
      <c r="C3330">
        <v>2853</v>
      </c>
      <c r="D3330" s="40">
        <v>2.3426307193250167</v>
      </c>
      <c r="I3330">
        <v>2853</v>
      </c>
      <c r="J3330" s="134">
        <v>0.22188479395298533</v>
      </c>
    </row>
    <row r="3331" spans="3:10" x14ac:dyDescent="0.3">
      <c r="C3331">
        <v>2854</v>
      </c>
      <c r="D3331" s="40">
        <v>2.3277069038430738</v>
      </c>
      <c r="I3331">
        <v>2854</v>
      </c>
      <c r="J3331" s="134">
        <v>0.34415227682829141</v>
      </c>
    </row>
    <row r="3332" spans="3:10" x14ac:dyDescent="0.3">
      <c r="C3332">
        <v>2855</v>
      </c>
      <c r="D3332" s="40">
        <v>2.4593468366298454</v>
      </c>
      <c r="I3332">
        <v>2855</v>
      </c>
      <c r="J3332" s="134">
        <v>0.13534301789896075</v>
      </c>
    </row>
    <row r="3333" spans="3:10" x14ac:dyDescent="0.3">
      <c r="C3333">
        <v>2856</v>
      </c>
      <c r="D3333" s="40">
        <v>2.9766227604782229</v>
      </c>
      <c r="I3333">
        <v>2856</v>
      </c>
      <c r="J3333" s="134">
        <v>0.34100868800455442</v>
      </c>
    </row>
    <row r="3334" spans="3:10" x14ac:dyDescent="0.3">
      <c r="C3334">
        <v>2857</v>
      </c>
      <c r="D3334" s="40">
        <v>2.7959515208966446</v>
      </c>
      <c r="I3334">
        <v>2857</v>
      </c>
      <c r="J3334" s="134">
        <v>0.18824643773630689</v>
      </c>
    </row>
    <row r="3335" spans="3:10" x14ac:dyDescent="0.3">
      <c r="C3335">
        <v>2858</v>
      </c>
      <c r="D3335" s="40">
        <v>2.973344651924017</v>
      </c>
      <c r="I3335">
        <v>2858</v>
      </c>
      <c r="J3335" s="134">
        <v>0.17112754373528816</v>
      </c>
    </row>
    <row r="3336" spans="3:10" x14ac:dyDescent="0.3">
      <c r="C3336">
        <v>2859</v>
      </c>
      <c r="D3336" s="40">
        <v>2.8759668602588158</v>
      </c>
      <c r="I3336">
        <v>2859</v>
      </c>
      <c r="J3336" s="134">
        <v>0.31897360721335755</v>
      </c>
    </row>
    <row r="3337" spans="3:10" x14ac:dyDescent="0.3">
      <c r="C3337">
        <v>2860</v>
      </c>
      <c r="D3337" s="40">
        <v>2.9816528370882396</v>
      </c>
      <c r="I3337">
        <v>2860</v>
      </c>
      <c r="J3337" s="134">
        <v>0.32333844009052148</v>
      </c>
    </row>
    <row r="3338" spans="3:10" x14ac:dyDescent="0.3">
      <c r="C3338">
        <v>2861</v>
      </c>
      <c r="D3338" s="40">
        <v>1.9300295516942292</v>
      </c>
      <c r="I3338">
        <v>2861</v>
      </c>
      <c r="J3338" s="134">
        <v>0.19441218705272889</v>
      </c>
    </row>
    <row r="3339" spans="3:10" x14ac:dyDescent="0.3">
      <c r="C3339">
        <v>2862</v>
      </c>
      <c r="D3339" s="40">
        <v>2.482639874050856</v>
      </c>
      <c r="I3339">
        <v>2862</v>
      </c>
      <c r="J3339" s="134">
        <v>0.27166457045855608</v>
      </c>
    </row>
    <row r="3340" spans="3:10" x14ac:dyDescent="0.3">
      <c r="C3340">
        <v>2863</v>
      </c>
      <c r="D3340" s="40">
        <v>3.314026055891877</v>
      </c>
      <c r="I3340">
        <v>2863</v>
      </c>
      <c r="J3340" s="134">
        <v>0.3583797481247526</v>
      </c>
    </row>
    <row r="3341" spans="3:10" x14ac:dyDescent="0.3">
      <c r="C3341">
        <v>2864</v>
      </c>
      <c r="D3341" s="40">
        <v>2.9297903059159323</v>
      </c>
      <c r="I3341">
        <v>2864</v>
      </c>
      <c r="J3341" s="134">
        <v>9.2803289936150168E-2</v>
      </c>
    </row>
    <row r="3342" spans="3:10" x14ac:dyDescent="0.3">
      <c r="C3342">
        <v>2865</v>
      </c>
      <c r="D3342" s="40">
        <v>3.2446543570437747</v>
      </c>
      <c r="I3342">
        <v>2865</v>
      </c>
      <c r="J3342" s="134">
        <v>0.33498259418802911</v>
      </c>
    </row>
    <row r="3343" spans="3:10" x14ac:dyDescent="0.3">
      <c r="C3343">
        <v>2866</v>
      </c>
      <c r="D3343" s="40">
        <v>2.7617349310481889</v>
      </c>
      <c r="I3343">
        <v>2866</v>
      </c>
      <c r="J3343" s="134">
        <v>0.10058240306308308</v>
      </c>
    </row>
    <row r="3344" spans="3:10" x14ac:dyDescent="0.3">
      <c r="C3344">
        <v>2867</v>
      </c>
      <c r="D3344" s="40">
        <v>3.1282371858871891</v>
      </c>
      <c r="I3344">
        <v>2867</v>
      </c>
      <c r="J3344" s="134">
        <v>8.0067210403132583E-2</v>
      </c>
    </row>
    <row r="3345" spans="3:10" x14ac:dyDescent="0.3">
      <c r="C3345">
        <v>2868</v>
      </c>
      <c r="D3345" s="40">
        <v>2.8929439197829403</v>
      </c>
      <c r="I3345">
        <v>2868</v>
      </c>
      <c r="J3345" s="134">
        <v>0.35663413449484938</v>
      </c>
    </row>
    <row r="3346" spans="3:10" x14ac:dyDescent="0.3">
      <c r="C3346">
        <v>2869</v>
      </c>
      <c r="D3346" s="40">
        <v>2.8475924385248002</v>
      </c>
      <c r="I3346">
        <v>2869</v>
      </c>
      <c r="J3346" s="134">
        <v>0.2509505830812766</v>
      </c>
    </row>
    <row r="3347" spans="3:10" x14ac:dyDescent="0.3">
      <c r="C3347">
        <v>2870</v>
      </c>
      <c r="D3347" s="40">
        <v>2.6894700617296499</v>
      </c>
      <c r="I3347">
        <v>2870</v>
      </c>
      <c r="J3347" s="134">
        <v>0.21762539763742828</v>
      </c>
    </row>
    <row r="3348" spans="3:10" x14ac:dyDescent="0.3">
      <c r="C3348">
        <v>2871</v>
      </c>
      <c r="D3348" s="40">
        <v>3.3658614498708572</v>
      </c>
      <c r="I3348">
        <v>2871</v>
      </c>
      <c r="J3348" s="134">
        <v>0.14143901261350478</v>
      </c>
    </row>
    <row r="3349" spans="3:10" x14ac:dyDescent="0.3">
      <c r="C3349">
        <v>2872</v>
      </c>
      <c r="D3349" s="40">
        <v>2.1892788044333811</v>
      </c>
      <c r="I3349">
        <v>2872</v>
      </c>
      <c r="J3349" s="134">
        <v>0.23754053672293329</v>
      </c>
    </row>
    <row r="3350" spans="3:10" x14ac:dyDescent="0.3">
      <c r="C3350">
        <v>2873</v>
      </c>
      <c r="D3350" s="40">
        <v>2.5568768422130765</v>
      </c>
      <c r="I3350">
        <v>2873</v>
      </c>
      <c r="J3350" s="134">
        <v>0.28230571193822351</v>
      </c>
    </row>
    <row r="3351" spans="3:10" x14ac:dyDescent="0.3">
      <c r="C3351">
        <v>2874</v>
      </c>
      <c r="D3351" s="40">
        <v>1.5155370402851314</v>
      </c>
      <c r="I3351">
        <v>2874</v>
      </c>
      <c r="J3351" s="134">
        <v>0.17189490032054566</v>
      </c>
    </row>
    <row r="3352" spans="3:10" x14ac:dyDescent="0.3">
      <c r="C3352">
        <v>2875</v>
      </c>
      <c r="D3352" s="40">
        <v>2.6813565060822286</v>
      </c>
      <c r="I3352">
        <v>2875</v>
      </c>
      <c r="J3352" s="134">
        <v>0.21484258266666223</v>
      </c>
    </row>
    <row r="3353" spans="3:10" x14ac:dyDescent="0.3">
      <c r="C3353">
        <v>2876</v>
      </c>
      <c r="D3353" s="40">
        <v>2.5983253321586823</v>
      </c>
      <c r="I3353">
        <v>2876</v>
      </c>
      <c r="J3353" s="134">
        <v>8.4943276127970035E-2</v>
      </c>
    </row>
    <row r="3354" spans="3:10" x14ac:dyDescent="0.3">
      <c r="C3354">
        <v>2877</v>
      </c>
      <c r="D3354" s="40">
        <v>2.869529513126345</v>
      </c>
      <c r="I3354">
        <v>2877</v>
      </c>
      <c r="J3354" s="134">
        <v>0.32537358532682448</v>
      </c>
    </row>
    <row r="3355" spans="3:10" x14ac:dyDescent="0.3">
      <c r="C3355">
        <v>2878</v>
      </c>
      <c r="D3355" s="40">
        <v>2.392431476754814</v>
      </c>
      <c r="I3355">
        <v>2878</v>
      </c>
      <c r="J3355" s="134">
        <v>0.2607783726371542</v>
      </c>
    </row>
    <row r="3356" spans="3:10" x14ac:dyDescent="0.3">
      <c r="C3356">
        <v>2879</v>
      </c>
      <c r="D3356" s="40">
        <v>3.1657453897438912</v>
      </c>
      <c r="I3356">
        <v>2879</v>
      </c>
      <c r="J3356" s="134">
        <v>0.21427606001865818</v>
      </c>
    </row>
    <row r="3357" spans="3:10" x14ac:dyDescent="0.3">
      <c r="C3357">
        <v>2880</v>
      </c>
      <c r="D3357" s="40">
        <v>1.860364750216204</v>
      </c>
      <c r="I3357">
        <v>2880</v>
      </c>
      <c r="J3357" s="134">
        <v>0.28431372931365884</v>
      </c>
    </row>
    <row r="3358" spans="3:10" x14ac:dyDescent="0.3">
      <c r="C3358">
        <v>2881</v>
      </c>
      <c r="D3358" s="40">
        <v>1.7903223764900758</v>
      </c>
      <c r="I3358">
        <v>2881</v>
      </c>
      <c r="J3358" s="134">
        <v>0.22314478049088748</v>
      </c>
    </row>
    <row r="3359" spans="3:10" x14ac:dyDescent="0.3">
      <c r="C3359">
        <v>2882</v>
      </c>
      <c r="D3359" s="40">
        <v>2.1755892117649731</v>
      </c>
      <c r="I3359">
        <v>2882</v>
      </c>
      <c r="J3359" s="134">
        <v>0.33699944887110322</v>
      </c>
    </row>
    <row r="3360" spans="3:10" x14ac:dyDescent="0.3">
      <c r="C3360">
        <v>2883</v>
      </c>
      <c r="D3360" s="40">
        <v>3.1323979926186736</v>
      </c>
      <c r="I3360">
        <v>2883</v>
      </c>
      <c r="J3360" s="134">
        <v>0.26291606853985305</v>
      </c>
    </row>
    <row r="3361" spans="3:10" x14ac:dyDescent="0.3">
      <c r="C3361">
        <v>2884</v>
      </c>
      <c r="D3361" s="40">
        <v>2.8708939648118514</v>
      </c>
      <c r="I3361">
        <v>2884</v>
      </c>
      <c r="J3361" s="134">
        <v>0.34443355747200166</v>
      </c>
    </row>
    <row r="3362" spans="3:10" x14ac:dyDescent="0.3">
      <c r="C3362">
        <v>2885</v>
      </c>
      <c r="D3362" s="40">
        <v>2.6991374855781713</v>
      </c>
      <c r="I3362">
        <v>2885</v>
      </c>
      <c r="J3362" s="134">
        <v>0.18284391278275414</v>
      </c>
    </row>
    <row r="3363" spans="3:10" x14ac:dyDescent="0.3">
      <c r="C3363">
        <v>2886</v>
      </c>
      <c r="D3363" s="40">
        <v>1.9273812771987111</v>
      </c>
      <c r="I3363">
        <v>2886</v>
      </c>
      <c r="J3363" s="134">
        <v>0.19501855969118864</v>
      </c>
    </row>
    <row r="3364" spans="3:10" x14ac:dyDescent="0.3">
      <c r="C3364">
        <v>2887</v>
      </c>
      <c r="D3364" s="40">
        <v>1.7923248616401277</v>
      </c>
      <c r="I3364">
        <v>2887</v>
      </c>
      <c r="J3364" s="134">
        <v>0.18712833533749973</v>
      </c>
    </row>
    <row r="3365" spans="3:10" x14ac:dyDescent="0.3">
      <c r="C3365">
        <v>2888</v>
      </c>
      <c r="D3365" s="40">
        <v>1.6146864387329352</v>
      </c>
      <c r="I3365">
        <v>2888</v>
      </c>
      <c r="J3365" s="134">
        <v>0.27045731639021975</v>
      </c>
    </row>
    <row r="3366" spans="3:10" x14ac:dyDescent="0.3">
      <c r="C3366">
        <v>2889</v>
      </c>
      <c r="D3366" s="40">
        <v>2.4010775685823571</v>
      </c>
      <c r="I3366">
        <v>2889</v>
      </c>
      <c r="J3366" s="134">
        <v>0.26785737011172195</v>
      </c>
    </row>
    <row r="3367" spans="3:10" x14ac:dyDescent="0.3">
      <c r="C3367">
        <v>2890</v>
      </c>
      <c r="D3367" s="40">
        <v>2.4651403548452526</v>
      </c>
      <c r="I3367">
        <v>2890</v>
      </c>
      <c r="J3367" s="134">
        <v>0.23181424182030108</v>
      </c>
    </row>
    <row r="3368" spans="3:10" x14ac:dyDescent="0.3">
      <c r="C3368">
        <v>2891</v>
      </c>
      <c r="D3368" s="40">
        <v>2.6026314620271735</v>
      </c>
      <c r="I3368">
        <v>2891</v>
      </c>
      <c r="J3368" s="134">
        <v>0.25449207013681208</v>
      </c>
    </row>
    <row r="3369" spans="3:10" x14ac:dyDescent="0.3">
      <c r="C3369">
        <v>2892</v>
      </c>
      <c r="D3369" s="40">
        <v>2.4905926511788441</v>
      </c>
      <c r="I3369">
        <v>2892</v>
      </c>
      <c r="J3369" s="134">
        <v>0.14953929781960262</v>
      </c>
    </row>
    <row r="3370" spans="3:10" x14ac:dyDescent="0.3">
      <c r="C3370">
        <v>2893</v>
      </c>
      <c r="D3370" s="40">
        <v>2.7262908389708111</v>
      </c>
      <c r="I3370">
        <v>2893</v>
      </c>
      <c r="J3370" s="134">
        <v>0.12952693069476373</v>
      </c>
    </row>
    <row r="3371" spans="3:10" x14ac:dyDescent="0.3">
      <c r="C3371">
        <v>2894</v>
      </c>
      <c r="D3371" s="40">
        <v>2.0273413227157655</v>
      </c>
      <c r="I3371">
        <v>2894</v>
      </c>
      <c r="J3371" s="134">
        <v>0.27196365756203833</v>
      </c>
    </row>
    <row r="3372" spans="3:10" x14ac:dyDescent="0.3">
      <c r="C3372">
        <v>2895</v>
      </c>
      <c r="D3372" s="40">
        <v>3.3099102219615921</v>
      </c>
      <c r="I3372">
        <v>2895</v>
      </c>
      <c r="J3372" s="134">
        <v>0.29247611922693406</v>
      </c>
    </row>
    <row r="3373" spans="3:10" x14ac:dyDescent="0.3">
      <c r="C3373">
        <v>2896</v>
      </c>
      <c r="D3373" s="40">
        <v>2.7741385730315509</v>
      </c>
      <c r="I3373">
        <v>2896</v>
      </c>
      <c r="J3373" s="134">
        <v>8.7035088504151537E-2</v>
      </c>
    </row>
    <row r="3374" spans="3:10" x14ac:dyDescent="0.3">
      <c r="C3374">
        <v>2897</v>
      </c>
      <c r="D3374" s="40">
        <v>3.2941324757937629</v>
      </c>
      <c r="I3374">
        <v>2897</v>
      </c>
      <c r="J3374" s="134">
        <v>0.16704342113728932</v>
      </c>
    </row>
    <row r="3375" spans="3:10" x14ac:dyDescent="0.3">
      <c r="C3375">
        <v>2898</v>
      </c>
      <c r="D3375" s="40">
        <v>3.1569393798481067</v>
      </c>
      <c r="I3375">
        <v>2898</v>
      </c>
      <c r="J3375" s="134">
        <v>0.36092668864704081</v>
      </c>
    </row>
    <row r="3376" spans="3:10" x14ac:dyDescent="0.3">
      <c r="C3376">
        <v>2899</v>
      </c>
      <c r="D3376" s="40">
        <v>2.4045931751645782</v>
      </c>
      <c r="I3376">
        <v>2899</v>
      </c>
      <c r="J3376" s="134">
        <v>0.18367063487580215</v>
      </c>
    </row>
    <row r="3377" spans="3:10" x14ac:dyDescent="0.3">
      <c r="C3377">
        <v>2900</v>
      </c>
      <c r="D3377" s="40">
        <v>3.3921196626935597</v>
      </c>
      <c r="I3377">
        <v>2900</v>
      </c>
      <c r="J3377" s="134">
        <v>0.21481517535192718</v>
      </c>
    </row>
    <row r="3378" spans="3:10" x14ac:dyDescent="0.3">
      <c r="C3378">
        <v>2901</v>
      </c>
      <c r="D3378" s="40">
        <v>2.9878669768295145</v>
      </c>
      <c r="I3378">
        <v>2901</v>
      </c>
      <c r="J3378" s="134">
        <v>0.23462532122529178</v>
      </c>
    </row>
    <row r="3379" spans="3:10" x14ac:dyDescent="0.3">
      <c r="C3379">
        <v>2902</v>
      </c>
      <c r="D3379" s="40">
        <v>3.4066795574298703</v>
      </c>
      <c r="I3379">
        <v>2902</v>
      </c>
      <c r="J3379" s="134">
        <v>0.34771954246113657</v>
      </c>
    </row>
    <row r="3380" spans="3:10" x14ac:dyDescent="0.3">
      <c r="C3380">
        <v>2903</v>
      </c>
      <c r="D3380" s="40">
        <v>1.9008252644282657</v>
      </c>
      <c r="I3380">
        <v>2903</v>
      </c>
      <c r="J3380" s="134">
        <v>0.26473552824406354</v>
      </c>
    </row>
    <row r="3381" spans="3:10" x14ac:dyDescent="0.3">
      <c r="C3381">
        <v>2904</v>
      </c>
      <c r="D3381" s="40">
        <v>1.7220640353638121</v>
      </c>
      <c r="I3381">
        <v>2904</v>
      </c>
      <c r="J3381" s="134">
        <v>0.33498073617170898</v>
      </c>
    </row>
    <row r="3382" spans="3:10" x14ac:dyDescent="0.3">
      <c r="C3382">
        <v>2905</v>
      </c>
      <c r="D3382" s="40">
        <v>2.715426442878889</v>
      </c>
      <c r="I3382">
        <v>2905</v>
      </c>
      <c r="J3382" s="134">
        <v>0.23406384274058789</v>
      </c>
    </row>
    <row r="3383" spans="3:10" x14ac:dyDescent="0.3">
      <c r="C3383">
        <v>2906</v>
      </c>
      <c r="D3383" s="40">
        <v>2.9882854906356586</v>
      </c>
      <c r="I3383">
        <v>2906</v>
      </c>
      <c r="J3383" s="134">
        <v>0.26140461433090434</v>
      </c>
    </row>
    <row r="3384" spans="3:10" x14ac:dyDescent="0.3">
      <c r="C3384">
        <v>2907</v>
      </c>
      <c r="D3384" s="40">
        <v>3.1334339450546413</v>
      </c>
      <c r="I3384">
        <v>2907</v>
      </c>
      <c r="J3384" s="134">
        <v>0.36456708658915149</v>
      </c>
    </row>
    <row r="3385" spans="3:10" x14ac:dyDescent="0.3">
      <c r="C3385">
        <v>2908</v>
      </c>
      <c r="D3385" s="40">
        <v>2.8321497189337395</v>
      </c>
      <c r="I3385">
        <v>2908</v>
      </c>
      <c r="J3385" s="134">
        <v>0.24118080627593597</v>
      </c>
    </row>
    <row r="3386" spans="3:10" x14ac:dyDescent="0.3">
      <c r="C3386">
        <v>2909</v>
      </c>
      <c r="D3386" s="40">
        <v>2.0610140320300436</v>
      </c>
      <c r="I3386">
        <v>2909</v>
      </c>
      <c r="J3386" s="134">
        <v>0.30009085140597591</v>
      </c>
    </row>
    <row r="3387" spans="3:10" x14ac:dyDescent="0.3">
      <c r="C3387">
        <v>2910</v>
      </c>
      <c r="D3387" s="40">
        <v>3.1000040312014101</v>
      </c>
      <c r="I3387">
        <v>2910</v>
      </c>
      <c r="J3387" s="134">
        <v>0.11349334742423012</v>
      </c>
    </row>
    <row r="3388" spans="3:10" x14ac:dyDescent="0.3">
      <c r="C3388">
        <v>2911</v>
      </c>
      <c r="D3388" s="40">
        <v>2.4179107222332563</v>
      </c>
      <c r="I3388">
        <v>2911</v>
      </c>
      <c r="J3388" s="134">
        <v>0.22468041313687159</v>
      </c>
    </row>
    <row r="3389" spans="3:10" x14ac:dyDescent="0.3">
      <c r="C3389">
        <v>2912</v>
      </c>
      <c r="D3389" s="40">
        <v>3.4415625731790653</v>
      </c>
      <c r="I3389">
        <v>2912</v>
      </c>
      <c r="J3389" s="134">
        <v>0.20536833449021863</v>
      </c>
    </row>
    <row r="3390" spans="3:10" x14ac:dyDescent="0.3">
      <c r="C3390">
        <v>2913</v>
      </c>
      <c r="D3390" s="40">
        <v>2.3360169156511281</v>
      </c>
      <c r="I3390">
        <v>2913</v>
      </c>
      <c r="J3390" s="134">
        <v>0.19083800700267761</v>
      </c>
    </row>
    <row r="3391" spans="3:10" x14ac:dyDescent="0.3">
      <c r="C3391">
        <v>2914</v>
      </c>
      <c r="D3391" s="40">
        <v>3.1876949589123909</v>
      </c>
      <c r="I3391">
        <v>2914</v>
      </c>
      <c r="J3391" s="134">
        <v>0.19254905533122835</v>
      </c>
    </row>
    <row r="3392" spans="3:10" x14ac:dyDescent="0.3">
      <c r="C3392">
        <v>2915</v>
      </c>
      <c r="D3392" s="40">
        <v>3.3731569582738792</v>
      </c>
      <c r="I3392">
        <v>2915</v>
      </c>
      <c r="J3392" s="134">
        <v>0.14467511808917277</v>
      </c>
    </row>
    <row r="3393" spans="3:10" x14ac:dyDescent="0.3">
      <c r="C3393">
        <v>2916</v>
      </c>
      <c r="D3393" s="40">
        <v>2.716668860969258</v>
      </c>
      <c r="I3393">
        <v>2916</v>
      </c>
      <c r="J3393" s="134">
        <v>0.25141295724613477</v>
      </c>
    </row>
    <row r="3394" spans="3:10" x14ac:dyDescent="0.3">
      <c r="C3394">
        <v>2917</v>
      </c>
      <c r="D3394" s="40">
        <v>2.358883107720998</v>
      </c>
      <c r="I3394">
        <v>2917</v>
      </c>
      <c r="J3394" s="134">
        <v>7.9155962007124714E-2</v>
      </c>
    </row>
    <row r="3395" spans="3:10" x14ac:dyDescent="0.3">
      <c r="C3395">
        <v>2918</v>
      </c>
      <c r="D3395" s="40">
        <v>2.9171490962962152</v>
      </c>
      <c r="I3395">
        <v>2918</v>
      </c>
      <c r="J3395" s="134">
        <v>0.23940466967309626</v>
      </c>
    </row>
    <row r="3396" spans="3:10" x14ac:dyDescent="0.3">
      <c r="C3396">
        <v>2919</v>
      </c>
      <c r="D3396" s="40">
        <v>3.5222602448151958</v>
      </c>
      <c r="I3396">
        <v>2919</v>
      </c>
      <c r="J3396" s="134">
        <v>0.34066753826460605</v>
      </c>
    </row>
    <row r="3397" spans="3:10" x14ac:dyDescent="0.3">
      <c r="C3397">
        <v>2920</v>
      </c>
      <c r="D3397" s="40">
        <v>2.3872083863663613</v>
      </c>
      <c r="I3397">
        <v>2920</v>
      </c>
      <c r="J3397" s="134">
        <v>0.1450504935384147</v>
      </c>
    </row>
    <row r="3398" spans="3:10" x14ac:dyDescent="0.3">
      <c r="C3398">
        <v>2921</v>
      </c>
      <c r="D3398" s="40">
        <v>2.1101350104570074</v>
      </c>
      <c r="I3398">
        <v>2921</v>
      </c>
      <c r="J3398" s="134">
        <v>0.37531709471681518</v>
      </c>
    </row>
    <row r="3399" spans="3:10" x14ac:dyDescent="0.3">
      <c r="C3399">
        <v>2922</v>
      </c>
      <c r="D3399" s="40">
        <v>3.0185615442128468</v>
      </c>
      <c r="I3399">
        <v>2922</v>
      </c>
      <c r="J3399" s="134">
        <v>0.22181859609472032</v>
      </c>
    </row>
    <row r="3400" spans="3:10" x14ac:dyDescent="0.3">
      <c r="C3400">
        <v>2923</v>
      </c>
      <c r="D3400" s="40">
        <v>1.7195909374964593</v>
      </c>
      <c r="I3400">
        <v>2923</v>
      </c>
      <c r="J3400" s="134">
        <v>0.2179829458299003</v>
      </c>
    </row>
    <row r="3401" spans="3:10" x14ac:dyDescent="0.3">
      <c r="C3401">
        <v>2924</v>
      </c>
      <c r="D3401" s="40">
        <v>2.4394529803141158</v>
      </c>
      <c r="I3401">
        <v>2924</v>
      </c>
      <c r="J3401" s="134">
        <v>0.17829643635498971</v>
      </c>
    </row>
    <row r="3402" spans="3:10" x14ac:dyDescent="0.3">
      <c r="C3402">
        <v>2925</v>
      </c>
      <c r="D3402" s="40">
        <v>2.7814782414580383</v>
      </c>
      <c r="I3402">
        <v>2925</v>
      </c>
      <c r="J3402" s="134">
        <v>0.17947514399762055</v>
      </c>
    </row>
    <row r="3403" spans="3:10" x14ac:dyDescent="0.3">
      <c r="C3403">
        <v>2926</v>
      </c>
      <c r="D3403" s="40">
        <v>2.8426734242916694</v>
      </c>
      <c r="I3403">
        <v>2926</v>
      </c>
      <c r="J3403" s="134">
        <v>0.15792759914002841</v>
      </c>
    </row>
    <row r="3404" spans="3:10" x14ac:dyDescent="0.3">
      <c r="C3404">
        <v>2927</v>
      </c>
      <c r="D3404" s="40">
        <v>2.7767729105581092</v>
      </c>
      <c r="I3404">
        <v>2927</v>
      </c>
      <c r="J3404" s="134">
        <v>0.13470138874452431</v>
      </c>
    </row>
    <row r="3405" spans="3:10" x14ac:dyDescent="0.3">
      <c r="C3405">
        <v>2928</v>
      </c>
      <c r="D3405" s="40">
        <v>3.1248754640820251</v>
      </c>
      <c r="I3405">
        <v>2928</v>
      </c>
      <c r="J3405" s="134">
        <v>0.25087627641384191</v>
      </c>
    </row>
    <row r="3406" spans="3:10" x14ac:dyDescent="0.3">
      <c r="C3406">
        <v>2929</v>
      </c>
      <c r="D3406" s="40">
        <v>2.6558908003884918</v>
      </c>
      <c r="I3406">
        <v>2929</v>
      </c>
      <c r="J3406" s="134">
        <v>0.34439641041665903</v>
      </c>
    </row>
    <row r="3407" spans="3:10" x14ac:dyDescent="0.3">
      <c r="C3407">
        <v>2930</v>
      </c>
      <c r="D3407" s="40">
        <v>2.685808430438116</v>
      </c>
      <c r="I3407">
        <v>2930</v>
      </c>
      <c r="J3407" s="134">
        <v>0.17849114758179829</v>
      </c>
    </row>
    <row r="3408" spans="3:10" x14ac:dyDescent="0.3">
      <c r="C3408">
        <v>2931</v>
      </c>
      <c r="D3408" s="40">
        <v>2.2616087961948601</v>
      </c>
      <c r="I3408">
        <v>2931</v>
      </c>
      <c r="J3408" s="134">
        <v>0.21516897633883958</v>
      </c>
    </row>
    <row r="3409" spans="3:10" x14ac:dyDescent="0.3">
      <c r="C3409">
        <v>2932</v>
      </c>
      <c r="D3409" s="40">
        <v>2.2802482294071713</v>
      </c>
      <c r="I3409">
        <v>2932</v>
      </c>
      <c r="J3409" s="134">
        <v>0.2754606742925283</v>
      </c>
    </row>
    <row r="3410" spans="3:10" x14ac:dyDescent="0.3">
      <c r="C3410">
        <v>2933</v>
      </c>
      <c r="D3410" s="40">
        <v>2.0739809856191602</v>
      </c>
      <c r="I3410">
        <v>2933</v>
      </c>
      <c r="J3410" s="134">
        <v>0.14991383095967969</v>
      </c>
    </row>
    <row r="3411" spans="3:10" x14ac:dyDescent="0.3">
      <c r="C3411">
        <v>2934</v>
      </c>
      <c r="D3411" s="40">
        <v>2.2074854544130824</v>
      </c>
      <c r="I3411">
        <v>2934</v>
      </c>
      <c r="J3411" s="134">
        <v>0.25143747021116702</v>
      </c>
    </row>
    <row r="3412" spans="3:10" x14ac:dyDescent="0.3">
      <c r="C3412">
        <v>2935</v>
      </c>
      <c r="D3412" s="40">
        <v>2.2439036171909055</v>
      </c>
      <c r="I3412">
        <v>2935</v>
      </c>
      <c r="J3412" s="134">
        <v>0.12033386418931791</v>
      </c>
    </row>
    <row r="3413" spans="3:10" x14ac:dyDescent="0.3">
      <c r="C3413">
        <v>2936</v>
      </c>
      <c r="D3413" s="40">
        <v>3.0823007419747976</v>
      </c>
      <c r="I3413">
        <v>2936</v>
      </c>
      <c r="J3413" s="134">
        <v>0.2701553690197005</v>
      </c>
    </row>
    <row r="3414" spans="3:10" x14ac:dyDescent="0.3">
      <c r="C3414">
        <v>2937</v>
      </c>
      <c r="D3414" s="40">
        <v>2.8336071552051316</v>
      </c>
      <c r="I3414">
        <v>2937</v>
      </c>
      <c r="J3414" s="134">
        <v>0.18198690034501541</v>
      </c>
    </row>
    <row r="3415" spans="3:10" x14ac:dyDescent="0.3">
      <c r="C3415">
        <v>2938</v>
      </c>
      <c r="D3415" s="40">
        <v>2.8122268047829584</v>
      </c>
      <c r="I3415">
        <v>2938</v>
      </c>
      <c r="J3415" s="134">
        <v>0.34691159472694055</v>
      </c>
    </row>
    <row r="3416" spans="3:10" x14ac:dyDescent="0.3">
      <c r="C3416">
        <v>2939</v>
      </c>
      <c r="D3416" s="40">
        <v>2.0515966235555183</v>
      </c>
      <c r="I3416">
        <v>2939</v>
      </c>
      <c r="J3416" s="134">
        <v>0.2662496411255888</v>
      </c>
    </row>
    <row r="3417" spans="3:10" x14ac:dyDescent="0.3">
      <c r="C3417">
        <v>2940</v>
      </c>
      <c r="D3417" s="40">
        <v>1.6782018001489287</v>
      </c>
      <c r="I3417">
        <v>2940</v>
      </c>
      <c r="J3417" s="134">
        <v>0.21893218960592553</v>
      </c>
    </row>
    <row r="3418" spans="3:10" x14ac:dyDescent="0.3">
      <c r="C3418">
        <v>2941</v>
      </c>
      <c r="D3418" s="40">
        <v>2.5889580079027974</v>
      </c>
      <c r="I3418">
        <v>2941</v>
      </c>
      <c r="J3418" s="134">
        <v>0.25465158334815485</v>
      </c>
    </row>
    <row r="3419" spans="3:10" x14ac:dyDescent="0.3">
      <c r="C3419">
        <v>2942</v>
      </c>
      <c r="D3419" s="40">
        <v>1.5011727759773117</v>
      </c>
      <c r="I3419">
        <v>2942</v>
      </c>
      <c r="J3419" s="134">
        <v>0.19413501783225362</v>
      </c>
    </row>
    <row r="3420" spans="3:10" x14ac:dyDescent="0.3">
      <c r="C3420">
        <v>2943</v>
      </c>
      <c r="D3420" s="40">
        <v>2.968224717818857</v>
      </c>
      <c r="I3420">
        <v>2943</v>
      </c>
      <c r="J3420" s="134">
        <v>0.11640454102369691</v>
      </c>
    </row>
    <row r="3421" spans="3:10" x14ac:dyDescent="0.3">
      <c r="C3421">
        <v>2944</v>
      </c>
      <c r="D3421" s="40">
        <v>1.9782736034619404</v>
      </c>
      <c r="I3421">
        <v>2944</v>
      </c>
      <c r="J3421" s="134">
        <v>0.18597979999426384</v>
      </c>
    </row>
    <row r="3422" spans="3:10" x14ac:dyDescent="0.3">
      <c r="C3422">
        <v>2945</v>
      </c>
      <c r="D3422" s="40">
        <v>2.0482805818090792</v>
      </c>
      <c r="I3422">
        <v>2945</v>
      </c>
      <c r="J3422" s="134">
        <v>0.17548353612686829</v>
      </c>
    </row>
    <row r="3423" spans="3:10" x14ac:dyDescent="0.3">
      <c r="C3423">
        <v>2946</v>
      </c>
      <c r="D3423" s="40">
        <v>2.0239581268073419</v>
      </c>
      <c r="I3423">
        <v>2946</v>
      </c>
      <c r="J3423" s="134">
        <v>0.26794880011747235</v>
      </c>
    </row>
    <row r="3424" spans="3:10" x14ac:dyDescent="0.3">
      <c r="C3424">
        <v>2947</v>
      </c>
      <c r="D3424" s="40">
        <v>2.4130571800350951</v>
      </c>
      <c r="I3424">
        <v>2947</v>
      </c>
      <c r="J3424" s="134">
        <v>0.24198309541305685</v>
      </c>
    </row>
    <row r="3425" spans="3:10" x14ac:dyDescent="0.3">
      <c r="C3425">
        <v>2948</v>
      </c>
      <c r="D3425" s="40">
        <v>3.1018955261792769</v>
      </c>
      <c r="I3425">
        <v>2948</v>
      </c>
      <c r="J3425" s="134">
        <v>0.2374844744657878</v>
      </c>
    </row>
    <row r="3426" spans="3:10" x14ac:dyDescent="0.3">
      <c r="C3426">
        <v>2949</v>
      </c>
      <c r="D3426" s="40">
        <v>2.3934686784835235</v>
      </c>
      <c r="I3426">
        <v>2949</v>
      </c>
      <c r="J3426" s="134">
        <v>0.11764183761055413</v>
      </c>
    </row>
    <row r="3427" spans="3:10" x14ac:dyDescent="0.3">
      <c r="C3427">
        <v>2950</v>
      </c>
      <c r="D3427" s="40">
        <v>2.0250866526392453</v>
      </c>
      <c r="I3427">
        <v>2950</v>
      </c>
      <c r="J3427" s="134">
        <v>0.39607069605207501</v>
      </c>
    </row>
    <row r="3428" spans="3:10" x14ac:dyDescent="0.3">
      <c r="C3428">
        <v>2951</v>
      </c>
      <c r="D3428" s="40">
        <v>2.7271769575152685</v>
      </c>
      <c r="I3428">
        <v>2951</v>
      </c>
      <c r="J3428" s="134">
        <v>0.25697630739243404</v>
      </c>
    </row>
    <row r="3429" spans="3:10" x14ac:dyDescent="0.3">
      <c r="C3429">
        <v>2952</v>
      </c>
      <c r="D3429" s="40">
        <v>3.0634553521202421</v>
      </c>
      <c r="I3429">
        <v>2952</v>
      </c>
      <c r="J3429" s="134">
        <v>0.22993908278422914</v>
      </c>
    </row>
    <row r="3430" spans="3:10" x14ac:dyDescent="0.3">
      <c r="C3430">
        <v>2953</v>
      </c>
      <c r="D3430" s="40">
        <v>2.6621845376265059</v>
      </c>
      <c r="I3430">
        <v>2953</v>
      </c>
      <c r="J3430" s="134">
        <v>0.27692401379035037</v>
      </c>
    </row>
    <row r="3431" spans="3:10" x14ac:dyDescent="0.3">
      <c r="C3431">
        <v>2954</v>
      </c>
      <c r="D3431" s="40">
        <v>2.5792178417612783</v>
      </c>
      <c r="I3431">
        <v>2954</v>
      </c>
      <c r="J3431" s="134">
        <v>0.32432782605926436</v>
      </c>
    </row>
    <row r="3432" spans="3:10" x14ac:dyDescent="0.3">
      <c r="C3432">
        <v>2955</v>
      </c>
      <c r="D3432" s="40">
        <v>2.9423645037388755</v>
      </c>
      <c r="I3432">
        <v>2955</v>
      </c>
      <c r="J3432" s="134">
        <v>0.20106962642229487</v>
      </c>
    </row>
    <row r="3433" spans="3:10" x14ac:dyDescent="0.3">
      <c r="C3433">
        <v>2956</v>
      </c>
      <c r="D3433" s="40">
        <v>3.4269305154144916</v>
      </c>
      <c r="I3433">
        <v>2956</v>
      </c>
      <c r="J3433" s="134">
        <v>0.22093222633829712</v>
      </c>
    </row>
    <row r="3434" spans="3:10" x14ac:dyDescent="0.3">
      <c r="C3434">
        <v>2957</v>
      </c>
      <c r="D3434" s="40">
        <v>2.446464537150189</v>
      </c>
      <c r="I3434">
        <v>2957</v>
      </c>
      <c r="J3434" s="134">
        <v>0.34372364959324164</v>
      </c>
    </row>
    <row r="3435" spans="3:10" x14ac:dyDescent="0.3">
      <c r="C3435">
        <v>2958</v>
      </c>
      <c r="D3435" s="40">
        <v>1.8170001257672728</v>
      </c>
      <c r="I3435">
        <v>2958</v>
      </c>
      <c r="J3435" s="134">
        <v>0.30231299842461556</v>
      </c>
    </row>
    <row r="3436" spans="3:10" x14ac:dyDescent="0.3">
      <c r="C3436">
        <v>2959</v>
      </c>
      <c r="D3436" s="40">
        <v>3.2718404862618122</v>
      </c>
      <c r="I3436">
        <v>2959</v>
      </c>
      <c r="J3436" s="134">
        <v>0.1476523676179351</v>
      </c>
    </row>
    <row r="3437" spans="3:10" x14ac:dyDescent="0.3">
      <c r="C3437">
        <v>2960</v>
      </c>
      <c r="D3437" s="40">
        <v>2.8298114313963083</v>
      </c>
      <c r="I3437">
        <v>2960</v>
      </c>
      <c r="J3437" s="134">
        <v>0.26856541939661716</v>
      </c>
    </row>
    <row r="3438" spans="3:10" x14ac:dyDescent="0.3">
      <c r="C3438">
        <v>2961</v>
      </c>
      <c r="D3438" s="40">
        <v>2.6232471150827932</v>
      </c>
      <c r="I3438">
        <v>2961</v>
      </c>
      <c r="J3438" s="134">
        <v>0.29457067786697966</v>
      </c>
    </row>
    <row r="3439" spans="3:10" x14ac:dyDescent="0.3">
      <c r="C3439">
        <v>2962</v>
      </c>
      <c r="D3439" s="40">
        <v>3.5024665293086201</v>
      </c>
      <c r="I3439">
        <v>2962</v>
      </c>
      <c r="J3439" s="134">
        <v>0.32655429449378137</v>
      </c>
    </row>
    <row r="3440" spans="3:10" x14ac:dyDescent="0.3">
      <c r="C3440">
        <v>2963</v>
      </c>
      <c r="D3440" s="40">
        <v>2.3018358174290672</v>
      </c>
      <c r="I3440">
        <v>2963</v>
      </c>
      <c r="J3440" s="134">
        <v>0.26649621279709779</v>
      </c>
    </row>
    <row r="3441" spans="3:10" x14ac:dyDescent="0.3">
      <c r="C3441">
        <v>2964</v>
      </c>
      <c r="D3441" s="40">
        <v>2.801266453584204</v>
      </c>
      <c r="I3441">
        <v>2964</v>
      </c>
      <c r="J3441" s="134">
        <v>0.31973417960040984</v>
      </c>
    </row>
    <row r="3442" spans="3:10" x14ac:dyDescent="0.3">
      <c r="C3442">
        <v>2965</v>
      </c>
      <c r="D3442" s="40">
        <v>2.5050451925168868</v>
      </c>
      <c r="I3442">
        <v>2965</v>
      </c>
      <c r="J3442" s="134">
        <v>0.19754857552079841</v>
      </c>
    </row>
    <row r="3443" spans="3:10" x14ac:dyDescent="0.3">
      <c r="C3443">
        <v>2966</v>
      </c>
      <c r="D3443" s="40">
        <v>2.737122328037874</v>
      </c>
      <c r="I3443">
        <v>2966</v>
      </c>
      <c r="J3443" s="134">
        <v>0.19388548619973278</v>
      </c>
    </row>
    <row r="3444" spans="3:10" x14ac:dyDescent="0.3">
      <c r="C3444">
        <v>2967</v>
      </c>
      <c r="D3444" s="40">
        <v>1.6610757351652841</v>
      </c>
      <c r="I3444">
        <v>2967</v>
      </c>
      <c r="J3444" s="134">
        <v>0.26095263423553372</v>
      </c>
    </row>
    <row r="3445" spans="3:10" x14ac:dyDescent="0.3">
      <c r="C3445">
        <v>2968</v>
      </c>
      <c r="D3445" s="40">
        <v>1.9436463279797649</v>
      </c>
      <c r="I3445">
        <v>2968</v>
      </c>
      <c r="J3445" s="134">
        <v>0.23438937641245561</v>
      </c>
    </row>
    <row r="3446" spans="3:10" x14ac:dyDescent="0.3">
      <c r="C3446">
        <v>2969</v>
      </c>
      <c r="D3446" s="40">
        <v>3.1694925321640577</v>
      </c>
      <c r="I3446">
        <v>2969</v>
      </c>
      <c r="J3446" s="134">
        <v>0.35588290303377268</v>
      </c>
    </row>
    <row r="3447" spans="3:10" x14ac:dyDescent="0.3">
      <c r="C3447">
        <v>2970</v>
      </c>
      <c r="D3447" s="40">
        <v>2.8166326959406769</v>
      </c>
      <c r="I3447">
        <v>2970</v>
      </c>
      <c r="J3447" s="134">
        <v>0.20548424886372829</v>
      </c>
    </row>
    <row r="3448" spans="3:10" x14ac:dyDescent="0.3">
      <c r="C3448">
        <v>2971</v>
      </c>
      <c r="D3448" s="40">
        <v>3.1248985410345047</v>
      </c>
      <c r="I3448">
        <v>2971</v>
      </c>
      <c r="J3448" s="134">
        <v>0.25877281784671746</v>
      </c>
    </row>
    <row r="3449" spans="3:10" x14ac:dyDescent="0.3">
      <c r="C3449">
        <v>2972</v>
      </c>
      <c r="D3449" s="40">
        <v>2.4694625167713662</v>
      </c>
      <c r="I3449">
        <v>2972</v>
      </c>
      <c r="J3449" s="134">
        <v>0.20765671191404822</v>
      </c>
    </row>
    <row r="3450" spans="3:10" x14ac:dyDescent="0.3">
      <c r="C3450">
        <v>2973</v>
      </c>
      <c r="D3450" s="40">
        <v>2.2407804878314956</v>
      </c>
      <c r="I3450">
        <v>2973</v>
      </c>
      <c r="J3450" s="134">
        <v>0.21630774457416102</v>
      </c>
    </row>
    <row r="3451" spans="3:10" x14ac:dyDescent="0.3">
      <c r="C3451">
        <v>2974</v>
      </c>
      <c r="D3451" s="40">
        <v>2.5763853038817865</v>
      </c>
      <c r="I3451">
        <v>2974</v>
      </c>
      <c r="J3451" s="134">
        <v>0.11443015857723826</v>
      </c>
    </row>
    <row r="3452" spans="3:10" x14ac:dyDescent="0.3">
      <c r="C3452">
        <v>2975</v>
      </c>
      <c r="D3452" s="40">
        <v>2.6362356895458077</v>
      </c>
      <c r="I3452">
        <v>2975</v>
      </c>
      <c r="J3452" s="134">
        <v>0.26434537263640134</v>
      </c>
    </row>
    <row r="3453" spans="3:10" x14ac:dyDescent="0.3">
      <c r="C3453">
        <v>2976</v>
      </c>
      <c r="D3453" s="40">
        <v>2.4332528471969992</v>
      </c>
      <c r="I3453">
        <v>2976</v>
      </c>
      <c r="J3453" s="134">
        <v>0.22986269636599199</v>
      </c>
    </row>
    <row r="3454" spans="3:10" x14ac:dyDescent="0.3">
      <c r="C3454">
        <v>2977</v>
      </c>
      <c r="D3454" s="40">
        <v>2.1618037122043394</v>
      </c>
      <c r="I3454">
        <v>2977</v>
      </c>
      <c r="J3454" s="134">
        <v>0.21570551956096273</v>
      </c>
    </row>
    <row r="3455" spans="3:10" x14ac:dyDescent="0.3">
      <c r="C3455">
        <v>2978</v>
      </c>
      <c r="D3455" s="40">
        <v>3.3818767002979362</v>
      </c>
      <c r="I3455">
        <v>2978</v>
      </c>
      <c r="J3455" s="134">
        <v>0.22227404029087605</v>
      </c>
    </row>
    <row r="3456" spans="3:10" x14ac:dyDescent="0.3">
      <c r="C3456">
        <v>2979</v>
      </c>
      <c r="D3456" s="40">
        <v>3.4164448948893393</v>
      </c>
      <c r="I3456">
        <v>2979</v>
      </c>
      <c r="J3456" s="134">
        <v>0.25456895577879535</v>
      </c>
    </row>
    <row r="3457" spans="3:10" x14ac:dyDescent="0.3">
      <c r="C3457">
        <v>2980</v>
      </c>
      <c r="D3457" s="40">
        <v>3.4602418701552744</v>
      </c>
      <c r="I3457">
        <v>2980</v>
      </c>
      <c r="J3457" s="134">
        <v>0.30388678108692502</v>
      </c>
    </row>
    <row r="3458" spans="3:10" x14ac:dyDescent="0.3">
      <c r="C3458">
        <v>2981</v>
      </c>
      <c r="D3458" s="40">
        <v>1.9022715492016253</v>
      </c>
      <c r="I3458">
        <v>2981</v>
      </c>
      <c r="J3458" s="134">
        <v>0.22244174612169365</v>
      </c>
    </row>
    <row r="3459" spans="3:10" x14ac:dyDescent="0.3">
      <c r="C3459">
        <v>2982</v>
      </c>
      <c r="D3459" s="40">
        <v>2.521758120116826</v>
      </c>
      <c r="I3459">
        <v>2982</v>
      </c>
      <c r="J3459" s="134">
        <v>0.29098290837893726</v>
      </c>
    </row>
    <row r="3460" spans="3:10" x14ac:dyDescent="0.3">
      <c r="C3460">
        <v>2983</v>
      </c>
      <c r="D3460" s="40">
        <v>3.0347544543945593</v>
      </c>
      <c r="I3460">
        <v>2983</v>
      </c>
      <c r="J3460" s="134">
        <v>0.33211383902104052</v>
      </c>
    </row>
    <row r="3461" spans="3:10" x14ac:dyDescent="0.3">
      <c r="C3461">
        <v>2984</v>
      </c>
      <c r="D3461" s="40">
        <v>2.5725681900709305</v>
      </c>
      <c r="I3461">
        <v>2984</v>
      </c>
      <c r="J3461" s="134">
        <v>0.11937402797711827</v>
      </c>
    </row>
    <row r="3462" spans="3:10" x14ac:dyDescent="0.3">
      <c r="C3462">
        <v>2985</v>
      </c>
      <c r="D3462" s="40">
        <v>3.5830884879991296</v>
      </c>
      <c r="I3462">
        <v>2985</v>
      </c>
      <c r="J3462" s="134">
        <v>0.14854338439963999</v>
      </c>
    </row>
    <row r="3463" spans="3:10" x14ac:dyDescent="0.3">
      <c r="C3463">
        <v>2986</v>
      </c>
      <c r="D3463" s="40">
        <v>2.1545481059049711</v>
      </c>
      <c r="I3463">
        <v>2986</v>
      </c>
      <c r="J3463" s="134">
        <v>0.34561020702357736</v>
      </c>
    </row>
    <row r="3464" spans="3:10" x14ac:dyDescent="0.3">
      <c r="C3464">
        <v>2987</v>
      </c>
      <c r="D3464" s="40">
        <v>2.5574750525405148</v>
      </c>
      <c r="I3464">
        <v>2987</v>
      </c>
      <c r="J3464" s="134">
        <v>0.28347625553634281</v>
      </c>
    </row>
    <row r="3465" spans="3:10" x14ac:dyDescent="0.3">
      <c r="C3465">
        <v>2988</v>
      </c>
      <c r="D3465" s="40">
        <v>3.0077253222577189</v>
      </c>
      <c r="I3465">
        <v>2988</v>
      </c>
      <c r="J3465" s="134">
        <v>0.32113363336569778</v>
      </c>
    </row>
    <row r="3466" spans="3:10" x14ac:dyDescent="0.3">
      <c r="C3466">
        <v>2989</v>
      </c>
      <c r="D3466" s="40">
        <v>2.1341252370380284</v>
      </c>
      <c r="I3466">
        <v>2989</v>
      </c>
      <c r="J3466" s="134">
        <v>0.14856596291884627</v>
      </c>
    </row>
    <row r="3467" spans="3:10" x14ac:dyDescent="0.3">
      <c r="C3467">
        <v>2990</v>
      </c>
      <c r="D3467" s="40">
        <v>2.2372783556620321</v>
      </c>
      <c r="I3467">
        <v>2990</v>
      </c>
      <c r="J3467" s="134">
        <v>0.24961605720112456</v>
      </c>
    </row>
    <row r="3468" spans="3:10" x14ac:dyDescent="0.3">
      <c r="C3468">
        <v>2991</v>
      </c>
      <c r="D3468" s="40">
        <v>3.5155393125107652</v>
      </c>
      <c r="I3468">
        <v>2991</v>
      </c>
      <c r="J3468" s="134">
        <v>0.302492292926964</v>
      </c>
    </row>
    <row r="3469" spans="3:10" x14ac:dyDescent="0.3">
      <c r="C3469">
        <v>2992</v>
      </c>
      <c r="D3469" s="40">
        <v>3.0477941311195833</v>
      </c>
      <c r="I3469">
        <v>2992</v>
      </c>
      <c r="J3469" s="134">
        <v>0.18819498568656079</v>
      </c>
    </row>
    <row r="3470" spans="3:10" x14ac:dyDescent="0.3">
      <c r="C3470">
        <v>2993</v>
      </c>
      <c r="D3470" s="40">
        <v>2.4352578541519563</v>
      </c>
      <c r="I3470">
        <v>2993</v>
      </c>
      <c r="J3470" s="134">
        <v>0.1768306708051739</v>
      </c>
    </row>
    <row r="3471" spans="3:10" x14ac:dyDescent="0.3">
      <c r="C3471">
        <v>2994</v>
      </c>
      <c r="D3471" s="40">
        <v>3.2788906691630304</v>
      </c>
      <c r="I3471">
        <v>2994</v>
      </c>
      <c r="J3471" s="134">
        <v>0.29612664379431841</v>
      </c>
    </row>
    <row r="3472" spans="3:10" x14ac:dyDescent="0.3">
      <c r="C3472">
        <v>2995</v>
      </c>
      <c r="D3472" s="40">
        <v>2.6129677276262719</v>
      </c>
      <c r="I3472">
        <v>2995</v>
      </c>
      <c r="J3472" s="134">
        <v>0.31300121065106179</v>
      </c>
    </row>
    <row r="3473" spans="3:10" x14ac:dyDescent="0.3">
      <c r="C3473">
        <v>2996</v>
      </c>
      <c r="D3473" s="40">
        <v>2.6981613777413589</v>
      </c>
      <c r="I3473">
        <v>2996</v>
      </c>
      <c r="J3473" s="134">
        <v>0.28553029829062848</v>
      </c>
    </row>
    <row r="3474" spans="3:10" x14ac:dyDescent="0.3">
      <c r="C3474">
        <v>2997</v>
      </c>
      <c r="D3474" s="40">
        <v>1.6391725343513524</v>
      </c>
      <c r="I3474">
        <v>2997</v>
      </c>
      <c r="J3474" s="134">
        <v>0.39191843612479338</v>
      </c>
    </row>
    <row r="3475" spans="3:10" x14ac:dyDescent="0.3">
      <c r="C3475">
        <v>2998</v>
      </c>
      <c r="D3475" s="40">
        <v>2.2860624135291392</v>
      </c>
      <c r="I3475">
        <v>2998</v>
      </c>
      <c r="J3475" s="134">
        <v>0.25738662524385436</v>
      </c>
    </row>
    <row r="3476" spans="3:10" x14ac:dyDescent="0.3">
      <c r="C3476">
        <v>2999</v>
      </c>
      <c r="D3476" s="40">
        <v>2.8856073532321171</v>
      </c>
      <c r="I3476">
        <v>2999</v>
      </c>
      <c r="J3476" s="134">
        <v>0.3791771242747155</v>
      </c>
    </row>
    <row r="3477" spans="3:10" x14ac:dyDescent="0.3">
      <c r="C3477">
        <v>3000</v>
      </c>
      <c r="D3477" s="40">
        <v>3.4599775055161657</v>
      </c>
      <c r="I3477">
        <v>3000</v>
      </c>
      <c r="J3477" s="134">
        <v>0.10200093943772304</v>
      </c>
    </row>
    <row r="3478" spans="3:10" x14ac:dyDescent="0.3">
      <c r="C3478">
        <v>3001</v>
      </c>
      <c r="D3478" s="40">
        <v>1.8700974360704277</v>
      </c>
      <c r="I3478">
        <v>3001</v>
      </c>
      <c r="J3478" s="134">
        <v>0.23370180988168698</v>
      </c>
    </row>
    <row r="3479" spans="3:10" x14ac:dyDescent="0.3">
      <c r="C3479">
        <v>3002</v>
      </c>
      <c r="D3479" s="40">
        <v>2.1460186990041681</v>
      </c>
      <c r="I3479">
        <v>3002</v>
      </c>
      <c r="J3479" s="134">
        <v>0.26547047010124669</v>
      </c>
    </row>
    <row r="3480" spans="3:10" x14ac:dyDescent="0.3">
      <c r="C3480">
        <v>3003</v>
      </c>
      <c r="D3480" s="40">
        <v>2.9731569504499022</v>
      </c>
      <c r="I3480">
        <v>3003</v>
      </c>
      <c r="J3480" s="134">
        <v>0.15979399613945522</v>
      </c>
    </row>
    <row r="3481" spans="3:10" x14ac:dyDescent="0.3">
      <c r="C3481">
        <v>3004</v>
      </c>
      <c r="D3481" s="40">
        <v>3.4040010206010081</v>
      </c>
      <c r="I3481">
        <v>3004</v>
      </c>
      <c r="J3481" s="134">
        <v>0.4110821406911962</v>
      </c>
    </row>
    <row r="3482" spans="3:10" x14ac:dyDescent="0.3">
      <c r="C3482">
        <v>3005</v>
      </c>
      <c r="D3482" s="40">
        <v>3.6205764280618027</v>
      </c>
      <c r="I3482">
        <v>3005</v>
      </c>
      <c r="J3482" s="134">
        <v>0.36930374094048135</v>
      </c>
    </row>
    <row r="3483" spans="3:10" x14ac:dyDescent="0.3">
      <c r="C3483">
        <v>3006</v>
      </c>
      <c r="D3483" s="40">
        <v>3.2125856443641503</v>
      </c>
      <c r="I3483">
        <v>3006</v>
      </c>
      <c r="J3483" s="134">
        <v>0.20022482665539076</v>
      </c>
    </row>
    <row r="3484" spans="3:10" x14ac:dyDescent="0.3">
      <c r="C3484">
        <v>3007</v>
      </c>
      <c r="D3484" s="40">
        <v>2.0470528442017768</v>
      </c>
      <c r="I3484">
        <v>3007</v>
      </c>
      <c r="J3484" s="134">
        <v>0.20162382946285851</v>
      </c>
    </row>
    <row r="3485" spans="3:10" x14ac:dyDescent="0.3">
      <c r="C3485">
        <v>3008</v>
      </c>
      <c r="D3485" s="40">
        <v>2.0854568204405153</v>
      </c>
      <c r="I3485">
        <v>3008</v>
      </c>
      <c r="J3485" s="134">
        <v>0.13660440034433208</v>
      </c>
    </row>
    <row r="3486" spans="3:10" x14ac:dyDescent="0.3">
      <c r="C3486">
        <v>3009</v>
      </c>
      <c r="D3486" s="40">
        <v>2.9341672723646548</v>
      </c>
      <c r="I3486">
        <v>3009</v>
      </c>
      <c r="J3486" s="134">
        <v>0.14901123584969578</v>
      </c>
    </row>
    <row r="3487" spans="3:10" x14ac:dyDescent="0.3">
      <c r="C3487">
        <v>3010</v>
      </c>
      <c r="D3487" s="40">
        <v>2.2081262378660882</v>
      </c>
      <c r="I3487">
        <v>3010</v>
      </c>
      <c r="J3487" s="134">
        <v>0.14754136600519163</v>
      </c>
    </row>
    <row r="3488" spans="3:10" x14ac:dyDescent="0.3">
      <c r="C3488">
        <v>3011</v>
      </c>
      <c r="D3488" s="40">
        <v>2.4932558589723346</v>
      </c>
      <c r="I3488">
        <v>3011</v>
      </c>
      <c r="J3488" s="134">
        <v>0.3220659858664332</v>
      </c>
    </row>
    <row r="3489" spans="3:10" x14ac:dyDescent="0.3">
      <c r="C3489">
        <v>3012</v>
      </c>
      <c r="D3489" s="40">
        <v>3.0151290880261334</v>
      </c>
      <c r="I3489">
        <v>3012</v>
      </c>
      <c r="J3489" s="134">
        <v>0.23887626697407649</v>
      </c>
    </row>
    <row r="3490" spans="3:10" x14ac:dyDescent="0.3">
      <c r="C3490">
        <v>3013</v>
      </c>
      <c r="D3490" s="40">
        <v>2.0542078447313186</v>
      </c>
      <c r="I3490">
        <v>3013</v>
      </c>
      <c r="J3490" s="134">
        <v>0.19811048276953769</v>
      </c>
    </row>
    <row r="3491" spans="3:10" x14ac:dyDescent="0.3">
      <c r="C3491">
        <v>3014</v>
      </c>
      <c r="D3491" s="40">
        <v>2.2935084211978203</v>
      </c>
      <c r="I3491">
        <v>3014</v>
      </c>
      <c r="J3491" s="134">
        <v>0.22067709915890998</v>
      </c>
    </row>
    <row r="3492" spans="3:10" x14ac:dyDescent="0.3">
      <c r="C3492">
        <v>3015</v>
      </c>
      <c r="D3492" s="40">
        <v>3.0594064387563313</v>
      </c>
      <c r="I3492">
        <v>3015</v>
      </c>
      <c r="J3492" s="134">
        <v>0.1814986092887545</v>
      </c>
    </row>
    <row r="3493" spans="3:10" x14ac:dyDescent="0.3">
      <c r="C3493">
        <v>3016</v>
      </c>
      <c r="D3493" s="40">
        <v>1.8587421209337152</v>
      </c>
      <c r="I3493">
        <v>3016</v>
      </c>
      <c r="J3493" s="134">
        <v>0.22745201679543769</v>
      </c>
    </row>
    <row r="3494" spans="3:10" x14ac:dyDescent="0.3">
      <c r="C3494">
        <v>3017</v>
      </c>
      <c r="D3494" s="40">
        <v>2.7358694776858279</v>
      </c>
      <c r="I3494">
        <v>3017</v>
      </c>
      <c r="J3494" s="134">
        <v>0.28081211662961802</v>
      </c>
    </row>
    <row r="3495" spans="3:10" x14ac:dyDescent="0.3">
      <c r="C3495">
        <v>3018</v>
      </c>
      <c r="D3495" s="40">
        <v>2.8420643812080644</v>
      </c>
      <c r="I3495">
        <v>3018</v>
      </c>
      <c r="J3495" s="134">
        <v>0.30421707937246523</v>
      </c>
    </row>
    <row r="3496" spans="3:10" x14ac:dyDescent="0.3">
      <c r="C3496">
        <v>3019</v>
      </c>
      <c r="D3496" s="40">
        <v>2.3876794144195017</v>
      </c>
      <c r="I3496">
        <v>3019</v>
      </c>
      <c r="J3496" s="134">
        <v>0.21337957624324844</v>
      </c>
    </row>
    <row r="3497" spans="3:10" x14ac:dyDescent="0.3">
      <c r="C3497">
        <v>3020</v>
      </c>
      <c r="D3497" s="40">
        <v>3.5665773198519659</v>
      </c>
      <c r="I3497">
        <v>3020</v>
      </c>
      <c r="J3497" s="134">
        <v>0.3405956855138752</v>
      </c>
    </row>
    <row r="3498" spans="3:10" x14ac:dyDescent="0.3">
      <c r="C3498">
        <v>3021</v>
      </c>
      <c r="D3498" s="40">
        <v>2.52608767883111</v>
      </c>
      <c r="I3498">
        <v>3021</v>
      </c>
      <c r="J3498" s="134">
        <v>9.2209232611947467E-2</v>
      </c>
    </row>
    <row r="3499" spans="3:10" x14ac:dyDescent="0.3">
      <c r="C3499">
        <v>3022</v>
      </c>
      <c r="D3499" s="40">
        <v>3.6668340601327585</v>
      </c>
      <c r="I3499">
        <v>3022</v>
      </c>
      <c r="J3499" s="134">
        <v>0.33370288790540248</v>
      </c>
    </row>
    <row r="3500" spans="3:10" x14ac:dyDescent="0.3">
      <c r="C3500">
        <v>3023</v>
      </c>
      <c r="D3500" s="40">
        <v>2.9744629939922249</v>
      </c>
      <c r="I3500">
        <v>3023</v>
      </c>
      <c r="J3500" s="134">
        <v>0.17885581766114145</v>
      </c>
    </row>
    <row r="3501" spans="3:10" x14ac:dyDescent="0.3">
      <c r="C3501">
        <v>3024</v>
      </c>
      <c r="D3501" s="40">
        <v>3.5159130448657789</v>
      </c>
      <c r="I3501">
        <v>3024</v>
      </c>
      <c r="J3501" s="134">
        <v>0.35387365299656071</v>
      </c>
    </row>
    <row r="3502" spans="3:10" x14ac:dyDescent="0.3">
      <c r="C3502">
        <v>3025</v>
      </c>
      <c r="D3502" s="40">
        <v>2.7340569340726115</v>
      </c>
      <c r="I3502">
        <v>3025</v>
      </c>
      <c r="J3502" s="134">
        <v>0.12097093008245063</v>
      </c>
    </row>
    <row r="3503" spans="3:10" x14ac:dyDescent="0.3">
      <c r="C3503">
        <v>3026</v>
      </c>
      <c r="D3503" s="40">
        <v>2.1008831780894366</v>
      </c>
      <c r="I3503">
        <v>3026</v>
      </c>
      <c r="J3503" s="134">
        <v>0.15349971063331647</v>
      </c>
    </row>
    <row r="3504" spans="3:10" x14ac:dyDescent="0.3">
      <c r="C3504">
        <v>3027</v>
      </c>
      <c r="D3504" s="40">
        <v>3.2971985198335156</v>
      </c>
      <c r="I3504">
        <v>3027</v>
      </c>
      <c r="J3504" s="134">
        <v>0.12014121152860846</v>
      </c>
    </row>
    <row r="3505" spans="3:10" x14ac:dyDescent="0.3">
      <c r="C3505">
        <v>3028</v>
      </c>
      <c r="D3505" s="40">
        <v>1.6484054887188506</v>
      </c>
      <c r="I3505">
        <v>3028</v>
      </c>
      <c r="J3505" s="134">
        <v>0.1609367511703621</v>
      </c>
    </row>
    <row r="3506" spans="3:10" x14ac:dyDescent="0.3">
      <c r="C3506">
        <v>3029</v>
      </c>
      <c r="D3506" s="40">
        <v>2.7155689758612125</v>
      </c>
      <c r="I3506">
        <v>3029</v>
      </c>
      <c r="J3506" s="134">
        <v>0.26006516967790216</v>
      </c>
    </row>
    <row r="3507" spans="3:10" x14ac:dyDescent="0.3">
      <c r="C3507">
        <v>3030</v>
      </c>
      <c r="D3507" s="40">
        <v>2.7812565314543098</v>
      </c>
      <c r="I3507">
        <v>3030</v>
      </c>
      <c r="J3507" s="134">
        <v>0.26192811986836051</v>
      </c>
    </row>
    <row r="3508" spans="3:10" x14ac:dyDescent="0.3">
      <c r="C3508">
        <v>3031</v>
      </c>
      <c r="D3508" s="40">
        <v>1.4351600723621445</v>
      </c>
      <c r="I3508">
        <v>3031</v>
      </c>
      <c r="J3508" s="134">
        <v>0.13776439843059118</v>
      </c>
    </row>
    <row r="3509" spans="3:10" x14ac:dyDescent="0.3">
      <c r="C3509">
        <v>3032</v>
      </c>
      <c r="D3509" s="40">
        <v>2.2675916459536816</v>
      </c>
      <c r="I3509">
        <v>3032</v>
      </c>
      <c r="J3509" s="134">
        <v>0.27186223924231823</v>
      </c>
    </row>
    <row r="3510" spans="3:10" x14ac:dyDescent="0.3">
      <c r="C3510">
        <v>3033</v>
      </c>
      <c r="D3510" s="40">
        <v>2.0319000232035722</v>
      </c>
      <c r="I3510">
        <v>3033</v>
      </c>
      <c r="J3510" s="134">
        <v>0.19133923409543518</v>
      </c>
    </row>
    <row r="3511" spans="3:10" x14ac:dyDescent="0.3">
      <c r="C3511">
        <v>3034</v>
      </c>
      <c r="D3511" s="40">
        <v>2.8384344334113343</v>
      </c>
      <c r="I3511">
        <v>3034</v>
      </c>
      <c r="J3511" s="134">
        <v>0.17517010185035176</v>
      </c>
    </row>
    <row r="3512" spans="3:10" x14ac:dyDescent="0.3">
      <c r="C3512">
        <v>3035</v>
      </c>
      <c r="D3512" s="40">
        <v>1.9490929081132129</v>
      </c>
      <c r="I3512">
        <v>3035</v>
      </c>
      <c r="J3512" s="134">
        <v>0.31001196361712191</v>
      </c>
    </row>
    <row r="3513" spans="3:10" x14ac:dyDescent="0.3">
      <c r="C3513">
        <v>3036</v>
      </c>
      <c r="D3513" s="40">
        <v>2.0033755054488624</v>
      </c>
      <c r="I3513">
        <v>3036</v>
      </c>
      <c r="J3513" s="134">
        <v>0.31571594944494197</v>
      </c>
    </row>
    <row r="3514" spans="3:10" x14ac:dyDescent="0.3">
      <c r="C3514">
        <v>3037</v>
      </c>
      <c r="D3514" s="40">
        <v>3.0425239396870127</v>
      </c>
      <c r="I3514">
        <v>3037</v>
      </c>
      <c r="J3514" s="134">
        <v>0.35852764960240191</v>
      </c>
    </row>
    <row r="3515" spans="3:10" x14ac:dyDescent="0.3">
      <c r="C3515">
        <v>3038</v>
      </c>
      <c r="D3515" s="40">
        <v>2.360286391922108</v>
      </c>
      <c r="I3515">
        <v>3038</v>
      </c>
      <c r="J3515" s="134">
        <v>0.23156183711477474</v>
      </c>
    </row>
    <row r="3516" spans="3:10" x14ac:dyDescent="0.3">
      <c r="C3516">
        <v>3039</v>
      </c>
      <c r="D3516" s="40">
        <v>2.3309732177668256</v>
      </c>
      <c r="I3516">
        <v>3039</v>
      </c>
      <c r="J3516" s="134">
        <v>0.16969409566683158</v>
      </c>
    </row>
    <row r="3517" spans="3:10" x14ac:dyDescent="0.3">
      <c r="C3517">
        <v>3040</v>
      </c>
      <c r="D3517" s="40">
        <v>2.6842624260273782</v>
      </c>
      <c r="I3517">
        <v>3040</v>
      </c>
      <c r="J3517" s="134">
        <v>0.18225689160709058</v>
      </c>
    </row>
    <row r="3518" spans="3:10" x14ac:dyDescent="0.3">
      <c r="C3518">
        <v>3041</v>
      </c>
      <c r="D3518" s="40">
        <v>2.0729657216834445</v>
      </c>
      <c r="I3518">
        <v>3041</v>
      </c>
      <c r="J3518" s="134">
        <v>0.22979494160630809</v>
      </c>
    </row>
    <row r="3519" spans="3:10" x14ac:dyDescent="0.3">
      <c r="C3519">
        <v>3042</v>
      </c>
      <c r="D3519" s="40">
        <v>3.0482126742355229</v>
      </c>
      <c r="I3519">
        <v>3042</v>
      </c>
      <c r="J3519" s="134">
        <v>0.36690337607536749</v>
      </c>
    </row>
    <row r="3520" spans="3:10" x14ac:dyDescent="0.3">
      <c r="C3520">
        <v>3043</v>
      </c>
      <c r="D3520" s="40">
        <v>2.4911702705714531</v>
      </c>
      <c r="I3520">
        <v>3043</v>
      </c>
      <c r="J3520" s="134">
        <v>0.26063940131790786</v>
      </c>
    </row>
    <row r="3521" spans="3:10" x14ac:dyDescent="0.3">
      <c r="C3521">
        <v>3044</v>
      </c>
      <c r="D3521" s="40">
        <v>3.2539863206448061</v>
      </c>
      <c r="I3521">
        <v>3044</v>
      </c>
      <c r="J3521" s="134">
        <v>0.26435441229018175</v>
      </c>
    </row>
    <row r="3522" spans="3:10" x14ac:dyDescent="0.3">
      <c r="C3522">
        <v>3045</v>
      </c>
      <c r="D3522" s="40">
        <v>2.8566439989389436</v>
      </c>
      <c r="I3522">
        <v>3045</v>
      </c>
      <c r="J3522" s="134">
        <v>0.33323789388827585</v>
      </c>
    </row>
    <row r="3523" spans="3:10" x14ac:dyDescent="0.3">
      <c r="C3523">
        <v>3046</v>
      </c>
      <c r="D3523" s="40">
        <v>2.76124203322762</v>
      </c>
      <c r="I3523">
        <v>3046</v>
      </c>
      <c r="J3523" s="134">
        <v>0.26828845134505652</v>
      </c>
    </row>
    <row r="3524" spans="3:10" x14ac:dyDescent="0.3">
      <c r="C3524">
        <v>3047</v>
      </c>
      <c r="D3524" s="40">
        <v>2.2129758825129029</v>
      </c>
      <c r="I3524">
        <v>3047</v>
      </c>
      <c r="J3524" s="134">
        <v>0.38071973061073683</v>
      </c>
    </row>
    <row r="3525" spans="3:10" x14ac:dyDescent="0.3">
      <c r="C3525">
        <v>3048</v>
      </c>
      <c r="D3525" s="40">
        <v>1.9874447919341365</v>
      </c>
      <c r="I3525">
        <v>3048</v>
      </c>
      <c r="J3525" s="134">
        <v>0.36351505612413271</v>
      </c>
    </row>
    <row r="3526" spans="3:10" x14ac:dyDescent="0.3">
      <c r="C3526">
        <v>3049</v>
      </c>
      <c r="D3526" s="40">
        <v>2.8787799369805893</v>
      </c>
      <c r="I3526">
        <v>3049</v>
      </c>
      <c r="J3526" s="134">
        <v>0.20808747930269145</v>
      </c>
    </row>
    <row r="3527" spans="3:10" x14ac:dyDescent="0.3">
      <c r="C3527">
        <v>3050</v>
      </c>
      <c r="D3527" s="40">
        <v>2.410455836084112</v>
      </c>
      <c r="I3527">
        <v>3050</v>
      </c>
      <c r="J3527" s="134">
        <v>0.20925597614178182</v>
      </c>
    </row>
    <row r="3528" spans="3:10" x14ac:dyDescent="0.3">
      <c r="C3528">
        <v>3051</v>
      </c>
      <c r="D3528" s="40">
        <v>2.7452481989290813</v>
      </c>
      <c r="I3528">
        <v>3051</v>
      </c>
      <c r="J3528" s="134">
        <v>0.18244903255666034</v>
      </c>
    </row>
    <row r="3529" spans="3:10" x14ac:dyDescent="0.3">
      <c r="C3529">
        <v>3052</v>
      </c>
      <c r="D3529" s="40">
        <v>2.7998424681987935</v>
      </c>
      <c r="I3529">
        <v>3052</v>
      </c>
      <c r="J3529" s="134">
        <v>5.8132366195603247E-2</v>
      </c>
    </row>
    <row r="3530" spans="3:10" x14ac:dyDescent="0.3">
      <c r="C3530">
        <v>3053</v>
      </c>
      <c r="D3530" s="40">
        <v>2.5402946931927572</v>
      </c>
      <c r="I3530">
        <v>3053</v>
      </c>
      <c r="J3530" s="134">
        <v>0.22401837944022485</v>
      </c>
    </row>
    <row r="3531" spans="3:10" x14ac:dyDescent="0.3">
      <c r="C3531">
        <v>3054</v>
      </c>
      <c r="D3531" s="40">
        <v>1.7386778094333557</v>
      </c>
      <c r="I3531">
        <v>3054</v>
      </c>
      <c r="J3531" s="134">
        <v>0.14056271849829649</v>
      </c>
    </row>
    <row r="3532" spans="3:10" x14ac:dyDescent="0.3">
      <c r="C3532">
        <v>3055</v>
      </c>
      <c r="D3532" s="40">
        <v>2.1026996022132187</v>
      </c>
      <c r="I3532">
        <v>3055</v>
      </c>
      <c r="J3532" s="134">
        <v>0.21600758871755965</v>
      </c>
    </row>
    <row r="3533" spans="3:10" x14ac:dyDescent="0.3">
      <c r="C3533">
        <v>3056</v>
      </c>
      <c r="D3533" s="40">
        <v>2.4327650719573786</v>
      </c>
      <c r="I3533">
        <v>3056</v>
      </c>
      <c r="J3533" s="134">
        <v>0.19325647391654321</v>
      </c>
    </row>
    <row r="3534" spans="3:10" x14ac:dyDescent="0.3">
      <c r="C3534">
        <v>3057</v>
      </c>
      <c r="D3534" s="40">
        <v>2.1926226006558149</v>
      </c>
      <c r="I3534">
        <v>3057</v>
      </c>
      <c r="J3534" s="134">
        <v>0.26034291045445368</v>
      </c>
    </row>
    <row r="3535" spans="3:10" x14ac:dyDescent="0.3">
      <c r="C3535">
        <v>3058</v>
      </c>
      <c r="D3535" s="40">
        <v>3.2666906551533508</v>
      </c>
      <c r="I3535">
        <v>3058</v>
      </c>
      <c r="J3535" s="134">
        <v>0.18355844299279966</v>
      </c>
    </row>
    <row r="3536" spans="3:10" x14ac:dyDescent="0.3">
      <c r="C3536">
        <v>3059</v>
      </c>
      <c r="D3536" s="40">
        <v>2.7075356461058271</v>
      </c>
      <c r="I3536">
        <v>3059</v>
      </c>
      <c r="J3536" s="134">
        <v>0.21537411581488053</v>
      </c>
    </row>
    <row r="3537" spans="3:10" x14ac:dyDescent="0.3">
      <c r="C3537">
        <v>3060</v>
      </c>
      <c r="D3537" s="40">
        <v>2.7719481157134487</v>
      </c>
      <c r="I3537">
        <v>3060</v>
      </c>
      <c r="J3537" s="134">
        <v>0.23963597979290596</v>
      </c>
    </row>
    <row r="3538" spans="3:10" x14ac:dyDescent="0.3">
      <c r="C3538">
        <v>3061</v>
      </c>
      <c r="D3538" s="40">
        <v>2.7288714932717313</v>
      </c>
      <c r="I3538">
        <v>3061</v>
      </c>
      <c r="J3538" s="134">
        <v>0.31036420099851347</v>
      </c>
    </row>
    <row r="3539" spans="3:10" x14ac:dyDescent="0.3">
      <c r="C3539">
        <v>3062</v>
      </c>
      <c r="D3539" s="40">
        <v>2.3195547606926974</v>
      </c>
      <c r="I3539">
        <v>3062</v>
      </c>
      <c r="J3539" s="134">
        <v>0.19938063153823093</v>
      </c>
    </row>
    <row r="3540" spans="3:10" x14ac:dyDescent="0.3">
      <c r="C3540">
        <v>3063</v>
      </c>
      <c r="D3540" s="40">
        <v>2.4580143898218898</v>
      </c>
      <c r="I3540">
        <v>3063</v>
      </c>
      <c r="J3540" s="134">
        <v>0.16971036411859108</v>
      </c>
    </row>
    <row r="3541" spans="3:10" x14ac:dyDescent="0.3">
      <c r="C3541">
        <v>3064</v>
      </c>
      <c r="D3541" s="40">
        <v>2.8743119649411386</v>
      </c>
      <c r="I3541">
        <v>3064</v>
      </c>
      <c r="J3541" s="134">
        <v>0.30397869793895738</v>
      </c>
    </row>
    <row r="3542" spans="3:10" x14ac:dyDescent="0.3">
      <c r="C3542">
        <v>3065</v>
      </c>
      <c r="D3542" s="40">
        <v>1.764853072383429</v>
      </c>
      <c r="I3542">
        <v>3065</v>
      </c>
      <c r="J3542" s="134">
        <v>0.2623599125975089</v>
      </c>
    </row>
    <row r="3543" spans="3:10" x14ac:dyDescent="0.3">
      <c r="C3543">
        <v>3066</v>
      </c>
      <c r="D3543" s="40">
        <v>2.8641651385352929</v>
      </c>
      <c r="I3543">
        <v>3066</v>
      </c>
      <c r="J3543" s="134">
        <v>0.3143702102145336</v>
      </c>
    </row>
    <row r="3544" spans="3:10" x14ac:dyDescent="0.3">
      <c r="C3544">
        <v>3067</v>
      </c>
      <c r="D3544" s="40">
        <v>2.8138609625422077</v>
      </c>
      <c r="I3544">
        <v>3067</v>
      </c>
      <c r="J3544" s="134">
        <v>0.20011708116504101</v>
      </c>
    </row>
    <row r="3545" spans="3:10" x14ac:dyDescent="0.3">
      <c r="C3545">
        <v>3068</v>
      </c>
      <c r="D3545" s="40">
        <v>2.6265671814639946</v>
      </c>
      <c r="I3545">
        <v>3068</v>
      </c>
      <c r="J3545" s="134">
        <v>0.17188802467725894</v>
      </c>
    </row>
    <row r="3546" spans="3:10" x14ac:dyDescent="0.3">
      <c r="C3546">
        <v>3069</v>
      </c>
      <c r="D3546" s="40">
        <v>2.53689881109718</v>
      </c>
      <c r="I3546">
        <v>3069</v>
      </c>
      <c r="J3546" s="134">
        <v>0.2956341871777215</v>
      </c>
    </row>
    <row r="3547" spans="3:10" x14ac:dyDescent="0.3">
      <c r="C3547">
        <v>3070</v>
      </c>
      <c r="D3547" s="40">
        <v>2.5120804928068705</v>
      </c>
      <c r="I3547">
        <v>3070</v>
      </c>
      <c r="J3547" s="134">
        <v>0.1774060306971097</v>
      </c>
    </row>
    <row r="3548" spans="3:10" x14ac:dyDescent="0.3">
      <c r="C3548">
        <v>3071</v>
      </c>
      <c r="D3548" s="40">
        <v>2.7783099745870423</v>
      </c>
      <c r="I3548">
        <v>3071</v>
      </c>
      <c r="J3548" s="134">
        <v>0.28943414608814444</v>
      </c>
    </row>
    <row r="3549" spans="3:10" x14ac:dyDescent="0.3">
      <c r="C3549">
        <v>3072</v>
      </c>
      <c r="D3549" s="40">
        <v>2.5891352348895689</v>
      </c>
      <c r="I3549">
        <v>3072</v>
      </c>
      <c r="J3549" s="134">
        <v>0.23644881345251867</v>
      </c>
    </row>
    <row r="3550" spans="3:10" x14ac:dyDescent="0.3">
      <c r="C3550">
        <v>3073</v>
      </c>
      <c r="D3550" s="40">
        <v>2.5282606890432024</v>
      </c>
      <c r="I3550">
        <v>3073</v>
      </c>
      <c r="J3550" s="134">
        <v>0.30599390234707302</v>
      </c>
    </row>
    <row r="3551" spans="3:10" x14ac:dyDescent="0.3">
      <c r="C3551">
        <v>3074</v>
      </c>
      <c r="D3551" s="40">
        <v>3.0279962238539437</v>
      </c>
      <c r="I3551">
        <v>3074</v>
      </c>
      <c r="J3551" s="134">
        <v>0.1155234489963064</v>
      </c>
    </row>
    <row r="3552" spans="3:10" x14ac:dyDescent="0.3">
      <c r="C3552">
        <v>3075</v>
      </c>
      <c r="D3552" s="40">
        <v>3.3062038562566465</v>
      </c>
      <c r="I3552">
        <v>3075</v>
      </c>
      <c r="J3552" s="134">
        <v>0.2143669257661569</v>
      </c>
    </row>
    <row r="3553" spans="3:10" x14ac:dyDescent="0.3">
      <c r="C3553">
        <v>3076</v>
      </c>
      <c r="D3553" s="40">
        <v>2.495288391262751</v>
      </c>
      <c r="I3553">
        <v>3076</v>
      </c>
      <c r="J3553" s="134">
        <v>0.16873182104751705</v>
      </c>
    </row>
    <row r="3554" spans="3:10" x14ac:dyDescent="0.3">
      <c r="C3554">
        <v>3077</v>
      </c>
      <c r="D3554" s="40">
        <v>2.603698954441918</v>
      </c>
      <c r="I3554">
        <v>3077</v>
      </c>
      <c r="J3554" s="134">
        <v>0.3108365681780394</v>
      </c>
    </row>
    <row r="3555" spans="3:10" x14ac:dyDescent="0.3">
      <c r="C3555">
        <v>3078</v>
      </c>
      <c r="D3555" s="40">
        <v>1.9699744322845667</v>
      </c>
      <c r="I3555">
        <v>3078</v>
      </c>
      <c r="J3555" s="134">
        <v>8.6299427909828808E-2</v>
      </c>
    </row>
    <row r="3556" spans="3:10" x14ac:dyDescent="0.3">
      <c r="C3556">
        <v>3079</v>
      </c>
      <c r="D3556" s="40">
        <v>2.3094333950949846</v>
      </c>
      <c r="I3556">
        <v>3079</v>
      </c>
      <c r="J3556" s="134">
        <v>0.20418145094229434</v>
      </c>
    </row>
    <row r="3557" spans="3:10" x14ac:dyDescent="0.3">
      <c r="C3557">
        <v>3080</v>
      </c>
      <c r="D3557" s="40">
        <v>2.9539553069457041</v>
      </c>
      <c r="I3557">
        <v>3080</v>
      </c>
      <c r="J3557" s="134">
        <v>0.17184206967106563</v>
      </c>
    </row>
    <row r="3558" spans="3:10" x14ac:dyDescent="0.3">
      <c r="C3558">
        <v>3081</v>
      </c>
      <c r="D3558" s="40">
        <v>3.1459470362015716</v>
      </c>
      <c r="I3558">
        <v>3081</v>
      </c>
      <c r="J3558" s="134">
        <v>0.28281802853124582</v>
      </c>
    </row>
    <row r="3559" spans="3:10" x14ac:dyDescent="0.3">
      <c r="C3559">
        <v>3082</v>
      </c>
      <c r="D3559" s="40">
        <v>3.4814400587102989</v>
      </c>
      <c r="I3559">
        <v>3082</v>
      </c>
      <c r="J3559" s="134">
        <v>0.22983837078756642</v>
      </c>
    </row>
    <row r="3560" spans="3:10" x14ac:dyDescent="0.3">
      <c r="C3560">
        <v>3083</v>
      </c>
      <c r="D3560" s="40">
        <v>3.6260895064577126</v>
      </c>
      <c r="I3560">
        <v>3083</v>
      </c>
      <c r="J3560" s="134">
        <v>0.24378745078966335</v>
      </c>
    </row>
    <row r="3561" spans="3:10" x14ac:dyDescent="0.3">
      <c r="C3561">
        <v>3084</v>
      </c>
      <c r="D3561" s="40">
        <v>2.6151343283996131</v>
      </c>
      <c r="I3561">
        <v>3084</v>
      </c>
      <c r="J3561" s="134">
        <v>0.25609250654242244</v>
      </c>
    </row>
    <row r="3562" spans="3:10" x14ac:dyDescent="0.3">
      <c r="C3562">
        <v>3085</v>
      </c>
      <c r="D3562" s="40">
        <v>3.2174891608489773</v>
      </c>
      <c r="I3562">
        <v>3085</v>
      </c>
      <c r="J3562" s="134">
        <v>9.9009487022142961E-2</v>
      </c>
    </row>
    <row r="3563" spans="3:10" x14ac:dyDescent="0.3">
      <c r="C3563">
        <v>3086</v>
      </c>
      <c r="D3563" s="40">
        <v>2.2416566795333415</v>
      </c>
      <c r="I3563">
        <v>3086</v>
      </c>
      <c r="J3563" s="134">
        <v>0.25287121261460244</v>
      </c>
    </row>
    <row r="3564" spans="3:10" x14ac:dyDescent="0.3">
      <c r="C3564">
        <v>3087</v>
      </c>
      <c r="D3564" s="40">
        <v>2.5870578328619858</v>
      </c>
      <c r="I3564">
        <v>3087</v>
      </c>
      <c r="J3564" s="134">
        <v>0.16732068385165744</v>
      </c>
    </row>
    <row r="3565" spans="3:10" x14ac:dyDescent="0.3">
      <c r="C3565">
        <v>3088</v>
      </c>
      <c r="D3565" s="40">
        <v>2.9809278397976353</v>
      </c>
      <c r="I3565">
        <v>3088</v>
      </c>
      <c r="J3565" s="134">
        <v>0.34069733318856499</v>
      </c>
    </row>
    <row r="3566" spans="3:10" x14ac:dyDescent="0.3">
      <c r="C3566">
        <v>3089</v>
      </c>
      <c r="D3566" s="40">
        <v>2.1889506215000396</v>
      </c>
      <c r="I3566">
        <v>3089</v>
      </c>
      <c r="J3566" s="134">
        <v>0.21477224279691698</v>
      </c>
    </row>
    <row r="3567" spans="3:10" x14ac:dyDescent="0.3">
      <c r="C3567">
        <v>3090</v>
      </c>
      <c r="D3567" s="40">
        <v>2.7725744478061887</v>
      </c>
      <c r="I3567">
        <v>3090</v>
      </c>
      <c r="J3567" s="134">
        <v>0.12339539838508995</v>
      </c>
    </row>
    <row r="3568" spans="3:10" x14ac:dyDescent="0.3">
      <c r="C3568">
        <v>3091</v>
      </c>
      <c r="D3568" s="40">
        <v>2.1246915665245982</v>
      </c>
      <c r="I3568">
        <v>3091</v>
      </c>
      <c r="J3568" s="134">
        <v>0.27813713392989237</v>
      </c>
    </row>
    <row r="3569" spans="3:10" x14ac:dyDescent="0.3">
      <c r="C3569">
        <v>3092</v>
      </c>
      <c r="D3569" s="40">
        <v>3.0512206651378539</v>
      </c>
      <c r="I3569">
        <v>3092</v>
      </c>
      <c r="J3569" s="134">
        <v>0.26900696294927062</v>
      </c>
    </row>
    <row r="3570" spans="3:10" x14ac:dyDescent="0.3">
      <c r="C3570">
        <v>3093</v>
      </c>
      <c r="D3570" s="40">
        <v>2.7275812521796921</v>
      </c>
      <c r="I3570">
        <v>3093</v>
      </c>
      <c r="J3570" s="134">
        <v>0.24963267136606215</v>
      </c>
    </row>
    <row r="3571" spans="3:10" x14ac:dyDescent="0.3">
      <c r="C3571">
        <v>3094</v>
      </c>
      <c r="D3571" s="40">
        <v>2.2815755624754361</v>
      </c>
      <c r="I3571">
        <v>3094</v>
      </c>
      <c r="J3571" s="134">
        <v>0.23876148283126608</v>
      </c>
    </row>
    <row r="3572" spans="3:10" x14ac:dyDescent="0.3">
      <c r="C3572">
        <v>3095</v>
      </c>
      <c r="D3572" s="40">
        <v>2.0686797074840095</v>
      </c>
      <c r="I3572">
        <v>3095</v>
      </c>
      <c r="J3572" s="134">
        <v>0.26734668011770912</v>
      </c>
    </row>
    <row r="3573" spans="3:10" x14ac:dyDescent="0.3">
      <c r="C3573">
        <v>3096</v>
      </c>
      <c r="D3573" s="40">
        <v>1.9294642608942012</v>
      </c>
      <c r="I3573">
        <v>3096</v>
      </c>
      <c r="J3573" s="134">
        <v>0.23961898659406389</v>
      </c>
    </row>
    <row r="3574" spans="3:10" x14ac:dyDescent="0.3">
      <c r="C3574">
        <v>3097</v>
      </c>
      <c r="D3574" s="40">
        <v>2.0986679182363446</v>
      </c>
      <c r="I3574">
        <v>3097</v>
      </c>
      <c r="J3574" s="134">
        <v>0.29044913207354273</v>
      </c>
    </row>
    <row r="3575" spans="3:10" x14ac:dyDescent="0.3">
      <c r="C3575">
        <v>3098</v>
      </c>
      <c r="D3575" s="40">
        <v>2.496810325105483</v>
      </c>
      <c r="I3575">
        <v>3098</v>
      </c>
      <c r="J3575" s="134">
        <v>0.19997297936635761</v>
      </c>
    </row>
    <row r="3576" spans="3:10" x14ac:dyDescent="0.3">
      <c r="C3576">
        <v>3099</v>
      </c>
      <c r="D3576" s="40">
        <v>2.5456934595990921</v>
      </c>
      <c r="I3576">
        <v>3099</v>
      </c>
      <c r="J3576" s="134">
        <v>0.22584052571867774</v>
      </c>
    </row>
    <row r="3577" spans="3:10" x14ac:dyDescent="0.3">
      <c r="C3577">
        <v>3100</v>
      </c>
      <c r="D3577" s="40">
        <v>2.5640527790901451</v>
      </c>
      <c r="I3577">
        <v>3100</v>
      </c>
      <c r="J3577" s="134">
        <v>0.24744924181064909</v>
      </c>
    </row>
    <row r="3578" spans="3:10" x14ac:dyDescent="0.3">
      <c r="C3578">
        <v>3101</v>
      </c>
      <c r="D3578" s="40">
        <v>2.3525331447158586</v>
      </c>
      <c r="I3578">
        <v>3101</v>
      </c>
      <c r="J3578" s="134">
        <v>0.28997821146131764</v>
      </c>
    </row>
    <row r="3579" spans="3:10" x14ac:dyDescent="0.3">
      <c r="C3579">
        <v>3102</v>
      </c>
      <c r="D3579" s="40">
        <v>2.9474400435909613</v>
      </c>
      <c r="I3579">
        <v>3102</v>
      </c>
      <c r="J3579" s="134">
        <v>0.30520858868524092</v>
      </c>
    </row>
    <row r="3580" spans="3:10" x14ac:dyDescent="0.3">
      <c r="C3580">
        <v>3103</v>
      </c>
      <c r="D3580" s="40">
        <v>2.5470089389899653</v>
      </c>
      <c r="I3580">
        <v>3103</v>
      </c>
      <c r="J3580" s="134">
        <v>0.2814813425108682</v>
      </c>
    </row>
    <row r="3581" spans="3:10" x14ac:dyDescent="0.3">
      <c r="C3581">
        <v>3104</v>
      </c>
      <c r="D3581" s="40">
        <v>2.975353606379779</v>
      </c>
      <c r="I3581">
        <v>3104</v>
      </c>
      <c r="J3581" s="134">
        <v>0.30873739998118088</v>
      </c>
    </row>
    <row r="3582" spans="3:10" x14ac:dyDescent="0.3">
      <c r="C3582">
        <v>3105</v>
      </c>
      <c r="D3582" s="40">
        <v>2.5305899399729168</v>
      </c>
      <c r="I3582">
        <v>3105</v>
      </c>
      <c r="J3582" s="134">
        <v>0.25378992232916153</v>
      </c>
    </row>
    <row r="3583" spans="3:10" x14ac:dyDescent="0.3">
      <c r="C3583">
        <v>3106</v>
      </c>
      <c r="D3583" s="40">
        <v>2.3952823787124662</v>
      </c>
      <c r="I3583">
        <v>3106</v>
      </c>
      <c r="J3583" s="134">
        <v>0.15700366933481513</v>
      </c>
    </row>
    <row r="3584" spans="3:10" x14ac:dyDescent="0.3">
      <c r="C3584">
        <v>3107</v>
      </c>
      <c r="D3584" s="40">
        <v>2.5466668871163378</v>
      </c>
      <c r="I3584">
        <v>3107</v>
      </c>
      <c r="J3584" s="134">
        <v>9.4169132989039506E-2</v>
      </c>
    </row>
    <row r="3585" spans="3:10" x14ac:dyDescent="0.3">
      <c r="C3585">
        <v>3108</v>
      </c>
      <c r="D3585" s="40">
        <v>2.8024726356390928</v>
      </c>
      <c r="I3585">
        <v>3108</v>
      </c>
      <c r="J3585" s="134">
        <v>0.36695683454748207</v>
      </c>
    </row>
    <row r="3586" spans="3:10" x14ac:dyDescent="0.3">
      <c r="C3586">
        <v>3109</v>
      </c>
      <c r="D3586" s="40">
        <v>2.1076492063708283</v>
      </c>
      <c r="I3586">
        <v>3109</v>
      </c>
      <c r="J3586" s="134">
        <v>0.3336175647186419</v>
      </c>
    </row>
    <row r="3587" spans="3:10" x14ac:dyDescent="0.3">
      <c r="C3587">
        <v>3110</v>
      </c>
      <c r="D3587" s="40">
        <v>3.0677179782880599</v>
      </c>
      <c r="I3587">
        <v>3110</v>
      </c>
      <c r="J3587" s="134">
        <v>0.25824576963466983</v>
      </c>
    </row>
    <row r="3588" spans="3:10" x14ac:dyDescent="0.3">
      <c r="C3588">
        <v>3111</v>
      </c>
      <c r="D3588" s="40">
        <v>3.0736190240163586</v>
      </c>
      <c r="I3588">
        <v>3111</v>
      </c>
      <c r="J3588" s="134">
        <v>0.32163991994570895</v>
      </c>
    </row>
    <row r="3589" spans="3:10" x14ac:dyDescent="0.3">
      <c r="C3589">
        <v>3112</v>
      </c>
      <c r="D3589" s="40">
        <v>2.7142930025638599</v>
      </c>
      <c r="I3589">
        <v>3112</v>
      </c>
      <c r="J3589" s="134">
        <v>0.25162200014540415</v>
      </c>
    </row>
    <row r="3590" spans="3:10" x14ac:dyDescent="0.3">
      <c r="C3590">
        <v>3113</v>
      </c>
      <c r="D3590" s="40">
        <v>2.9645956587864744</v>
      </c>
      <c r="I3590">
        <v>3113</v>
      </c>
      <c r="J3590" s="134">
        <v>0.27979661707186176</v>
      </c>
    </row>
    <row r="3591" spans="3:10" x14ac:dyDescent="0.3">
      <c r="C3591">
        <v>3114</v>
      </c>
      <c r="D3591" s="40">
        <v>2.2282916950184499</v>
      </c>
      <c r="I3591">
        <v>3114</v>
      </c>
      <c r="J3591" s="134">
        <v>0.20691058717338962</v>
      </c>
    </row>
    <row r="3592" spans="3:10" x14ac:dyDescent="0.3">
      <c r="C3592">
        <v>3115</v>
      </c>
      <c r="D3592" s="40">
        <v>2.2305270389807803</v>
      </c>
      <c r="I3592">
        <v>3115</v>
      </c>
      <c r="J3592" s="134">
        <v>0.15989195479228591</v>
      </c>
    </row>
    <row r="3593" spans="3:10" x14ac:dyDescent="0.3">
      <c r="C3593">
        <v>3116</v>
      </c>
      <c r="D3593" s="40">
        <v>2.5516521889327621</v>
      </c>
      <c r="I3593">
        <v>3116</v>
      </c>
      <c r="J3593" s="134">
        <v>0.29614682252816826</v>
      </c>
    </row>
    <row r="3594" spans="3:10" x14ac:dyDescent="0.3">
      <c r="C3594">
        <v>3117</v>
      </c>
      <c r="D3594" s="40">
        <v>3.1369320900965718</v>
      </c>
      <c r="I3594">
        <v>3117</v>
      </c>
      <c r="J3594" s="134">
        <v>0.16900339365238914</v>
      </c>
    </row>
    <row r="3595" spans="3:10" x14ac:dyDescent="0.3">
      <c r="C3595">
        <v>3118</v>
      </c>
      <c r="D3595" s="40">
        <v>2.6911781892211399</v>
      </c>
      <c r="I3595">
        <v>3118</v>
      </c>
      <c r="J3595" s="134">
        <v>0.25066664898348834</v>
      </c>
    </row>
    <row r="3596" spans="3:10" x14ac:dyDescent="0.3">
      <c r="C3596">
        <v>3119</v>
      </c>
      <c r="D3596" s="40">
        <v>1.7607690841191919</v>
      </c>
      <c r="I3596">
        <v>3119</v>
      </c>
      <c r="J3596" s="134">
        <v>0.3008113664166796</v>
      </c>
    </row>
    <row r="3597" spans="3:10" x14ac:dyDescent="0.3">
      <c r="C3597">
        <v>3120</v>
      </c>
      <c r="D3597" s="40">
        <v>2.1951304892899102</v>
      </c>
      <c r="I3597">
        <v>3120</v>
      </c>
      <c r="J3597" s="134">
        <v>0.24400501989009582</v>
      </c>
    </row>
    <row r="3598" spans="3:10" x14ac:dyDescent="0.3">
      <c r="C3598">
        <v>3121</v>
      </c>
      <c r="D3598" s="40">
        <v>3.3517061537701935</v>
      </c>
      <c r="I3598">
        <v>3121</v>
      </c>
      <c r="J3598" s="134">
        <v>0.20318857019735348</v>
      </c>
    </row>
    <row r="3599" spans="3:10" x14ac:dyDescent="0.3">
      <c r="C3599">
        <v>3122</v>
      </c>
      <c r="D3599" s="40">
        <v>2.5833011739533225</v>
      </c>
      <c r="I3599">
        <v>3122</v>
      </c>
      <c r="J3599" s="134">
        <v>0.37048279196342815</v>
      </c>
    </row>
    <row r="3600" spans="3:10" x14ac:dyDescent="0.3">
      <c r="C3600">
        <v>3123</v>
      </c>
      <c r="D3600" s="40">
        <v>3.0754462384742243</v>
      </c>
      <c r="I3600">
        <v>3123</v>
      </c>
      <c r="J3600" s="134">
        <v>0.2236502585041642</v>
      </c>
    </row>
    <row r="3601" spans="3:10" x14ac:dyDescent="0.3">
      <c r="C3601">
        <v>3124</v>
      </c>
      <c r="D3601" s="40">
        <v>3.0475063397360374</v>
      </c>
      <c r="I3601">
        <v>3124</v>
      </c>
      <c r="J3601" s="134">
        <v>0.33746736676517575</v>
      </c>
    </row>
    <row r="3602" spans="3:10" x14ac:dyDescent="0.3">
      <c r="C3602">
        <v>3125</v>
      </c>
      <c r="D3602" s="40">
        <v>2.1426734773608582</v>
      </c>
      <c r="I3602">
        <v>3125</v>
      </c>
      <c r="J3602" s="134">
        <v>0.19300782483790635</v>
      </c>
    </row>
    <row r="3603" spans="3:10" x14ac:dyDescent="0.3">
      <c r="C3603">
        <v>3126</v>
      </c>
      <c r="D3603" s="40">
        <v>2.0724692222715309</v>
      </c>
      <c r="I3603">
        <v>3126</v>
      </c>
      <c r="J3603" s="134">
        <v>0.13618996835619712</v>
      </c>
    </row>
    <row r="3604" spans="3:10" x14ac:dyDescent="0.3">
      <c r="C3604">
        <v>3127</v>
      </c>
      <c r="D3604" s="40">
        <v>1.9283853108640934</v>
      </c>
      <c r="I3604">
        <v>3127</v>
      </c>
      <c r="J3604" s="134">
        <v>0.17783342634816335</v>
      </c>
    </row>
    <row r="3605" spans="3:10" x14ac:dyDescent="0.3">
      <c r="C3605">
        <v>3128</v>
      </c>
      <c r="D3605" s="40">
        <v>2.9700687067622082</v>
      </c>
      <c r="I3605">
        <v>3128</v>
      </c>
      <c r="J3605" s="134">
        <v>0.32388643717949028</v>
      </c>
    </row>
    <row r="3606" spans="3:10" x14ac:dyDescent="0.3">
      <c r="C3606">
        <v>3129</v>
      </c>
      <c r="D3606" s="40">
        <v>2.2639196285414895</v>
      </c>
      <c r="I3606">
        <v>3129</v>
      </c>
      <c r="J3606" s="134">
        <v>0.21491487031150869</v>
      </c>
    </row>
    <row r="3607" spans="3:10" x14ac:dyDescent="0.3">
      <c r="C3607">
        <v>3130</v>
      </c>
      <c r="D3607" s="40">
        <v>1.7417107121325706</v>
      </c>
      <c r="I3607">
        <v>3130</v>
      </c>
      <c r="J3607" s="134">
        <v>0.26174276828280152</v>
      </c>
    </row>
    <row r="3608" spans="3:10" x14ac:dyDescent="0.3">
      <c r="C3608">
        <v>3131</v>
      </c>
      <c r="D3608" s="40">
        <v>2.7078359655932447</v>
      </c>
      <c r="I3608">
        <v>3131</v>
      </c>
      <c r="J3608" s="134">
        <v>0.23450567921685095</v>
      </c>
    </row>
    <row r="3609" spans="3:10" x14ac:dyDescent="0.3">
      <c r="C3609">
        <v>3132</v>
      </c>
      <c r="D3609" s="40">
        <v>3.2050448388402986</v>
      </c>
      <c r="I3609">
        <v>3132</v>
      </c>
      <c r="J3609" s="134">
        <v>0.20777509940518168</v>
      </c>
    </row>
    <row r="3610" spans="3:10" x14ac:dyDescent="0.3">
      <c r="C3610">
        <v>3133</v>
      </c>
      <c r="D3610" s="40">
        <v>2.6856541986864215</v>
      </c>
      <c r="I3610">
        <v>3133</v>
      </c>
      <c r="J3610" s="134">
        <v>0.23468027968816951</v>
      </c>
    </row>
    <row r="3611" spans="3:10" x14ac:dyDescent="0.3">
      <c r="C3611">
        <v>3134</v>
      </c>
      <c r="D3611" s="40">
        <v>2.757723390818819</v>
      </c>
      <c r="I3611">
        <v>3134</v>
      </c>
      <c r="J3611" s="134">
        <v>0.32401343382314018</v>
      </c>
    </row>
    <row r="3612" spans="3:10" x14ac:dyDescent="0.3">
      <c r="C3612">
        <v>3135</v>
      </c>
      <c r="D3612" s="40">
        <v>2.4171014792398848</v>
      </c>
      <c r="I3612">
        <v>3135</v>
      </c>
      <c r="J3612" s="134">
        <v>0.24521906028492957</v>
      </c>
    </row>
    <row r="3613" spans="3:10" x14ac:dyDescent="0.3">
      <c r="C3613">
        <v>3136</v>
      </c>
      <c r="D3613" s="40">
        <v>2.2340250680418436</v>
      </c>
      <c r="I3613">
        <v>3136</v>
      </c>
      <c r="J3613" s="134">
        <v>0.24237742128852746</v>
      </c>
    </row>
    <row r="3614" spans="3:10" x14ac:dyDescent="0.3">
      <c r="C3614">
        <v>3137</v>
      </c>
      <c r="D3614" s="40">
        <v>2.2949905364901029</v>
      </c>
      <c r="I3614">
        <v>3137</v>
      </c>
      <c r="J3614" s="134">
        <v>0.10555936124102239</v>
      </c>
    </row>
    <row r="3615" spans="3:10" x14ac:dyDescent="0.3">
      <c r="C3615">
        <v>3138</v>
      </c>
      <c r="D3615" s="40">
        <v>2.5376620871004607</v>
      </c>
      <c r="I3615">
        <v>3138</v>
      </c>
      <c r="J3615" s="134">
        <v>0.18127336016790307</v>
      </c>
    </row>
    <row r="3616" spans="3:10" x14ac:dyDescent="0.3">
      <c r="C3616">
        <v>3139</v>
      </c>
      <c r="D3616" s="40">
        <v>2.7004220111877655</v>
      </c>
      <c r="I3616">
        <v>3139</v>
      </c>
      <c r="J3616" s="134">
        <v>0.18368155965127531</v>
      </c>
    </row>
    <row r="3617" spans="3:10" x14ac:dyDescent="0.3">
      <c r="C3617">
        <v>3140</v>
      </c>
      <c r="D3617" s="40">
        <v>2.7923237449153628</v>
      </c>
      <c r="I3617">
        <v>3140</v>
      </c>
      <c r="J3617" s="134">
        <v>8.5592989716035017E-2</v>
      </c>
    </row>
    <row r="3618" spans="3:10" x14ac:dyDescent="0.3">
      <c r="C3618">
        <v>3141</v>
      </c>
      <c r="D3618" s="40">
        <v>2.1325876264427217</v>
      </c>
      <c r="I3618">
        <v>3141</v>
      </c>
      <c r="J3618" s="134">
        <v>0.30156748393364219</v>
      </c>
    </row>
    <row r="3619" spans="3:10" x14ac:dyDescent="0.3">
      <c r="C3619">
        <v>3142</v>
      </c>
      <c r="D3619" s="40">
        <v>1.5630438883554252</v>
      </c>
      <c r="I3619">
        <v>3142</v>
      </c>
      <c r="J3619" s="134">
        <v>0.17748497411721087</v>
      </c>
    </row>
    <row r="3620" spans="3:10" x14ac:dyDescent="0.3">
      <c r="C3620">
        <v>3143</v>
      </c>
      <c r="D3620" s="40">
        <v>2.4047306844299126</v>
      </c>
      <c r="I3620">
        <v>3143</v>
      </c>
      <c r="J3620" s="134">
        <v>0.32538730011021366</v>
      </c>
    </row>
    <row r="3621" spans="3:10" x14ac:dyDescent="0.3">
      <c r="C3621">
        <v>3144</v>
      </c>
      <c r="D3621" s="40">
        <v>2.9347040880069422</v>
      </c>
      <c r="I3621">
        <v>3144</v>
      </c>
      <c r="J3621" s="134">
        <v>0.1907731564016224</v>
      </c>
    </row>
    <row r="3622" spans="3:10" x14ac:dyDescent="0.3">
      <c r="C3622">
        <v>3145</v>
      </c>
      <c r="D3622" s="40">
        <v>2.2467947939552606</v>
      </c>
      <c r="I3622">
        <v>3145</v>
      </c>
      <c r="J3622" s="134">
        <v>0.29757349173552372</v>
      </c>
    </row>
    <row r="3623" spans="3:10" x14ac:dyDescent="0.3">
      <c r="C3623">
        <v>3146</v>
      </c>
      <c r="D3623" s="40">
        <v>2.6392799764911863</v>
      </c>
      <c r="I3623">
        <v>3146</v>
      </c>
      <c r="J3623" s="134">
        <v>0.21951922083400222</v>
      </c>
    </row>
    <row r="3624" spans="3:10" x14ac:dyDescent="0.3">
      <c r="C3624">
        <v>3147</v>
      </c>
      <c r="D3624" s="40">
        <v>2.9243921517001703</v>
      </c>
      <c r="I3624">
        <v>3147</v>
      </c>
      <c r="J3624" s="134">
        <v>0.25854151157227978</v>
      </c>
    </row>
    <row r="3625" spans="3:10" x14ac:dyDescent="0.3">
      <c r="C3625">
        <v>3148</v>
      </c>
      <c r="D3625" s="40">
        <v>2.4341825800966559</v>
      </c>
      <c r="I3625">
        <v>3148</v>
      </c>
      <c r="J3625" s="134">
        <v>0.36145784118678481</v>
      </c>
    </row>
    <row r="3626" spans="3:10" x14ac:dyDescent="0.3">
      <c r="C3626">
        <v>3149</v>
      </c>
      <c r="D3626" s="40">
        <v>2.9640967257923361</v>
      </c>
      <c r="I3626">
        <v>3149</v>
      </c>
      <c r="J3626" s="134">
        <v>0.12218607970871842</v>
      </c>
    </row>
    <row r="3627" spans="3:10" x14ac:dyDescent="0.3">
      <c r="C3627">
        <v>3150</v>
      </c>
      <c r="D3627" s="40">
        <v>2.9661976297859862</v>
      </c>
      <c r="I3627">
        <v>3150</v>
      </c>
      <c r="J3627" s="134">
        <v>0.26858218707898796</v>
      </c>
    </row>
    <row r="3628" spans="3:10" x14ac:dyDescent="0.3">
      <c r="C3628">
        <v>3151</v>
      </c>
      <c r="D3628" s="40">
        <v>3.0161197724276483</v>
      </c>
      <c r="I3628">
        <v>3151</v>
      </c>
      <c r="J3628" s="134">
        <v>0.34094655595249224</v>
      </c>
    </row>
    <row r="3629" spans="3:10" x14ac:dyDescent="0.3">
      <c r="C3629">
        <v>3152</v>
      </c>
      <c r="D3629" s="40">
        <v>2.8725608028388985</v>
      </c>
      <c r="I3629">
        <v>3152</v>
      </c>
      <c r="J3629" s="134">
        <v>0.20790561813768837</v>
      </c>
    </row>
    <row r="3630" spans="3:10" x14ac:dyDescent="0.3">
      <c r="C3630">
        <v>3153</v>
      </c>
      <c r="D3630" s="40">
        <v>2.0307363601500383</v>
      </c>
      <c r="I3630">
        <v>3153</v>
      </c>
      <c r="J3630" s="134">
        <v>0.16286037295371703</v>
      </c>
    </row>
    <row r="3631" spans="3:10" x14ac:dyDescent="0.3">
      <c r="C3631">
        <v>3154</v>
      </c>
      <c r="D3631" s="40">
        <v>3.0515611851731066</v>
      </c>
      <c r="I3631">
        <v>3154</v>
      </c>
      <c r="J3631" s="134">
        <v>0.27787365916575402</v>
      </c>
    </row>
    <row r="3632" spans="3:10" x14ac:dyDescent="0.3">
      <c r="C3632">
        <v>3155</v>
      </c>
      <c r="D3632" s="40">
        <v>3.1879670990009976</v>
      </c>
      <c r="I3632">
        <v>3155</v>
      </c>
      <c r="J3632" s="134">
        <v>0.25224770287858478</v>
      </c>
    </row>
    <row r="3633" spans="3:10" x14ac:dyDescent="0.3">
      <c r="C3633">
        <v>3156</v>
      </c>
      <c r="D3633" s="40">
        <v>2.068773127512114</v>
      </c>
      <c r="I3633">
        <v>3156</v>
      </c>
      <c r="J3633" s="134">
        <v>0.23501868302312801</v>
      </c>
    </row>
    <row r="3634" spans="3:10" x14ac:dyDescent="0.3">
      <c r="C3634">
        <v>3157</v>
      </c>
      <c r="D3634" s="40">
        <v>1.8722357100956093</v>
      </c>
      <c r="I3634">
        <v>3157</v>
      </c>
      <c r="J3634" s="134">
        <v>0.29044357437928103</v>
      </c>
    </row>
    <row r="3635" spans="3:10" x14ac:dyDescent="0.3">
      <c r="C3635">
        <v>3158</v>
      </c>
      <c r="D3635" s="40">
        <v>2.0461935586025013</v>
      </c>
      <c r="I3635">
        <v>3158</v>
      </c>
      <c r="J3635" s="134">
        <v>0.27105698684702761</v>
      </c>
    </row>
    <row r="3636" spans="3:10" x14ac:dyDescent="0.3">
      <c r="C3636">
        <v>3159</v>
      </c>
      <c r="D3636" s="40">
        <v>1.8945414462048997</v>
      </c>
      <c r="I3636">
        <v>3159</v>
      </c>
      <c r="J3636" s="134">
        <v>0.3985562968734091</v>
      </c>
    </row>
    <row r="3637" spans="3:10" x14ac:dyDescent="0.3">
      <c r="C3637">
        <v>3160</v>
      </c>
      <c r="D3637" s="40">
        <v>2.5416872848174314</v>
      </c>
      <c r="I3637">
        <v>3160</v>
      </c>
      <c r="J3637" s="134">
        <v>0.28076007439630013</v>
      </c>
    </row>
    <row r="3638" spans="3:10" x14ac:dyDescent="0.3">
      <c r="C3638">
        <v>3161</v>
      </c>
      <c r="D3638" s="40">
        <v>3.318965724456433</v>
      </c>
      <c r="I3638">
        <v>3161</v>
      </c>
      <c r="J3638" s="134">
        <v>0.17412170122832515</v>
      </c>
    </row>
    <row r="3639" spans="3:10" x14ac:dyDescent="0.3">
      <c r="C3639">
        <v>3162</v>
      </c>
      <c r="D3639" s="40">
        <v>3.1824955348524959</v>
      </c>
      <c r="I3639">
        <v>3162</v>
      </c>
      <c r="J3639" s="134">
        <v>0.12973819474559556</v>
      </c>
    </row>
    <row r="3640" spans="3:10" x14ac:dyDescent="0.3">
      <c r="C3640">
        <v>3163</v>
      </c>
      <c r="D3640" s="40">
        <v>3.4419266694354937</v>
      </c>
      <c r="I3640">
        <v>3163</v>
      </c>
      <c r="J3640" s="134">
        <v>0.23312346431486852</v>
      </c>
    </row>
    <row r="3641" spans="3:10" x14ac:dyDescent="0.3">
      <c r="C3641">
        <v>3164</v>
      </c>
      <c r="D3641" s="40">
        <v>2.7014079828292599</v>
      </c>
      <c r="I3641">
        <v>3164</v>
      </c>
      <c r="J3641" s="134">
        <v>0.21208113068765178</v>
      </c>
    </row>
    <row r="3642" spans="3:10" x14ac:dyDescent="0.3">
      <c r="C3642">
        <v>3165</v>
      </c>
      <c r="D3642" s="40">
        <v>3.1276419242417162</v>
      </c>
      <c r="I3642">
        <v>3165</v>
      </c>
      <c r="J3642" s="134">
        <v>0.12680174313085213</v>
      </c>
    </row>
    <row r="3643" spans="3:10" x14ac:dyDescent="0.3">
      <c r="C3643">
        <v>3166</v>
      </c>
      <c r="D3643" s="40">
        <v>3.1888800822430716</v>
      </c>
      <c r="I3643">
        <v>3166</v>
      </c>
      <c r="J3643" s="134">
        <v>0.24050250676515783</v>
      </c>
    </row>
    <row r="3644" spans="3:10" x14ac:dyDescent="0.3">
      <c r="C3644">
        <v>3167</v>
      </c>
      <c r="D3644" s="40">
        <v>2.1809188363538845</v>
      </c>
      <c r="I3644">
        <v>3167</v>
      </c>
      <c r="J3644" s="134">
        <v>0.19474118328166989</v>
      </c>
    </row>
    <row r="3645" spans="3:10" x14ac:dyDescent="0.3">
      <c r="C3645">
        <v>3168</v>
      </c>
      <c r="D3645" s="40">
        <v>2.7102736488125934</v>
      </c>
      <c r="I3645">
        <v>3168</v>
      </c>
      <c r="J3645" s="134">
        <v>0.37708311152841145</v>
      </c>
    </row>
    <row r="3646" spans="3:10" x14ac:dyDescent="0.3">
      <c r="C3646">
        <v>3169</v>
      </c>
      <c r="D3646" s="40">
        <v>3.0190710506486331</v>
      </c>
      <c r="I3646">
        <v>3169</v>
      </c>
      <c r="J3646" s="134">
        <v>0.18250197518704092</v>
      </c>
    </row>
    <row r="3647" spans="3:10" x14ac:dyDescent="0.3">
      <c r="C3647">
        <v>3170</v>
      </c>
      <c r="D3647" s="40">
        <v>2.5759392846382152</v>
      </c>
      <c r="I3647">
        <v>3170</v>
      </c>
      <c r="J3647" s="134">
        <v>0.22270521506658558</v>
      </c>
    </row>
    <row r="3648" spans="3:10" x14ac:dyDescent="0.3">
      <c r="C3648">
        <v>3171</v>
      </c>
      <c r="D3648" s="40">
        <v>2.2587536013461667</v>
      </c>
      <c r="I3648">
        <v>3171</v>
      </c>
      <c r="J3648" s="134">
        <v>0.34558809534474211</v>
      </c>
    </row>
    <row r="3649" spans="3:10" x14ac:dyDescent="0.3">
      <c r="C3649">
        <v>3172</v>
      </c>
      <c r="D3649" s="40">
        <v>2.0522314789630522</v>
      </c>
      <c r="I3649">
        <v>3172</v>
      </c>
      <c r="J3649" s="134">
        <v>0.37625017267396643</v>
      </c>
    </row>
    <row r="3650" spans="3:10" x14ac:dyDescent="0.3">
      <c r="C3650">
        <v>3173</v>
      </c>
      <c r="D3650" s="40">
        <v>2.0321488121884737</v>
      </c>
      <c r="I3650">
        <v>3173</v>
      </c>
      <c r="J3650" s="134">
        <v>0.26818660559087215</v>
      </c>
    </row>
    <row r="3651" spans="3:10" x14ac:dyDescent="0.3">
      <c r="C3651">
        <v>3174</v>
      </c>
      <c r="D3651" s="40">
        <v>2.011246180489271</v>
      </c>
      <c r="I3651">
        <v>3174</v>
      </c>
      <c r="J3651" s="134">
        <v>0.35031665720327121</v>
      </c>
    </row>
    <row r="3652" spans="3:10" x14ac:dyDescent="0.3">
      <c r="C3652">
        <v>3175</v>
      </c>
      <c r="D3652" s="40">
        <v>1.5443716166856052</v>
      </c>
      <c r="I3652">
        <v>3175</v>
      </c>
      <c r="J3652" s="134">
        <v>0.3391084850457855</v>
      </c>
    </row>
    <row r="3653" spans="3:10" x14ac:dyDescent="0.3">
      <c r="C3653">
        <v>3176</v>
      </c>
      <c r="D3653" s="40">
        <v>2.7536169790164222</v>
      </c>
      <c r="I3653">
        <v>3176</v>
      </c>
      <c r="J3653" s="134">
        <v>0.20129905574805695</v>
      </c>
    </row>
    <row r="3654" spans="3:10" x14ac:dyDescent="0.3">
      <c r="C3654">
        <v>3177</v>
      </c>
      <c r="D3654" s="40">
        <v>2.3202999812795642</v>
      </c>
      <c r="I3654">
        <v>3177</v>
      </c>
      <c r="J3654" s="134">
        <v>0.17164089161758134</v>
      </c>
    </row>
    <row r="3655" spans="3:10" x14ac:dyDescent="0.3">
      <c r="C3655">
        <v>3178</v>
      </c>
      <c r="D3655" s="40">
        <v>2.3011923222053627</v>
      </c>
      <c r="I3655">
        <v>3178</v>
      </c>
      <c r="J3655" s="134">
        <v>0.30532567169958913</v>
      </c>
    </row>
    <row r="3656" spans="3:10" x14ac:dyDescent="0.3">
      <c r="C3656">
        <v>3179</v>
      </c>
      <c r="D3656" s="40">
        <v>3.4820866852515842</v>
      </c>
      <c r="I3656">
        <v>3179</v>
      </c>
      <c r="J3656" s="134">
        <v>0.31056620967531989</v>
      </c>
    </row>
    <row r="3657" spans="3:10" x14ac:dyDescent="0.3">
      <c r="C3657">
        <v>3180</v>
      </c>
      <c r="D3657" s="40">
        <v>2.7137105210735188</v>
      </c>
      <c r="I3657">
        <v>3180</v>
      </c>
      <c r="J3657" s="134">
        <v>0.26732400342731832</v>
      </c>
    </row>
    <row r="3658" spans="3:10" x14ac:dyDescent="0.3">
      <c r="C3658">
        <v>3181</v>
      </c>
      <c r="D3658" s="40">
        <v>1.8336203462839236</v>
      </c>
      <c r="I3658">
        <v>3181</v>
      </c>
      <c r="J3658" s="134">
        <v>8.1809588409143874E-2</v>
      </c>
    </row>
    <row r="3659" spans="3:10" x14ac:dyDescent="0.3">
      <c r="C3659">
        <v>3182</v>
      </c>
      <c r="D3659" s="40">
        <v>2.8074156024734704</v>
      </c>
      <c r="I3659">
        <v>3182</v>
      </c>
      <c r="J3659" s="134">
        <v>0.23468734433859706</v>
      </c>
    </row>
    <row r="3660" spans="3:10" x14ac:dyDescent="0.3">
      <c r="C3660">
        <v>3183</v>
      </c>
      <c r="D3660" s="40">
        <v>2.8435446049995949</v>
      </c>
      <c r="I3660">
        <v>3183</v>
      </c>
      <c r="J3660" s="134">
        <v>0.27378334525773762</v>
      </c>
    </row>
    <row r="3661" spans="3:10" x14ac:dyDescent="0.3">
      <c r="C3661">
        <v>3184</v>
      </c>
      <c r="D3661" s="40">
        <v>2.0317998444133272</v>
      </c>
      <c r="I3661">
        <v>3184</v>
      </c>
      <c r="J3661" s="134">
        <v>0.25686507424029115</v>
      </c>
    </row>
    <row r="3662" spans="3:10" x14ac:dyDescent="0.3">
      <c r="C3662">
        <v>3185</v>
      </c>
      <c r="D3662" s="40">
        <v>2.1171607566794077</v>
      </c>
      <c r="I3662">
        <v>3185</v>
      </c>
      <c r="J3662" s="134">
        <v>0.29876043472963798</v>
      </c>
    </row>
    <row r="3663" spans="3:10" x14ac:dyDescent="0.3">
      <c r="C3663">
        <v>3186</v>
      </c>
      <c r="D3663" s="40">
        <v>2.6004307713500507</v>
      </c>
      <c r="I3663">
        <v>3186</v>
      </c>
      <c r="J3663" s="134">
        <v>0.22740471408703367</v>
      </c>
    </row>
    <row r="3664" spans="3:10" x14ac:dyDescent="0.3">
      <c r="C3664">
        <v>3187</v>
      </c>
      <c r="D3664" s="40">
        <v>3.1181676512587488</v>
      </c>
      <c r="I3664">
        <v>3187</v>
      </c>
      <c r="J3664" s="134">
        <v>0.2926554619243964</v>
      </c>
    </row>
    <row r="3665" spans="3:10" x14ac:dyDescent="0.3">
      <c r="C3665">
        <v>3188</v>
      </c>
      <c r="D3665" s="40">
        <v>2.7071537329449074</v>
      </c>
      <c r="I3665">
        <v>3188</v>
      </c>
      <c r="J3665" s="134">
        <v>0.26678513845793561</v>
      </c>
    </row>
    <row r="3666" spans="3:10" x14ac:dyDescent="0.3">
      <c r="C3666">
        <v>3189</v>
      </c>
      <c r="D3666" s="40">
        <v>3.0782645822034995</v>
      </c>
      <c r="I3666">
        <v>3189</v>
      </c>
      <c r="J3666" s="134">
        <v>0.23277545758583273</v>
      </c>
    </row>
    <row r="3667" spans="3:10" x14ac:dyDescent="0.3">
      <c r="C3667">
        <v>3190</v>
      </c>
      <c r="D3667" s="40">
        <v>2.8665144464892633</v>
      </c>
      <c r="I3667">
        <v>3190</v>
      </c>
      <c r="J3667" s="134">
        <v>0.21604631084092651</v>
      </c>
    </row>
    <row r="3668" spans="3:10" x14ac:dyDescent="0.3">
      <c r="C3668">
        <v>3191</v>
      </c>
      <c r="D3668" s="40">
        <v>2.8044319463869196</v>
      </c>
      <c r="I3668">
        <v>3191</v>
      </c>
      <c r="J3668" s="134">
        <v>0.21582972808832834</v>
      </c>
    </row>
    <row r="3669" spans="3:10" x14ac:dyDescent="0.3">
      <c r="C3669">
        <v>3192</v>
      </c>
      <c r="D3669" s="40">
        <v>1.5455560664149488</v>
      </c>
      <c r="I3669">
        <v>3192</v>
      </c>
      <c r="J3669" s="134">
        <v>0.19874312663013427</v>
      </c>
    </row>
    <row r="3670" spans="3:10" x14ac:dyDescent="0.3">
      <c r="C3670">
        <v>3193</v>
      </c>
      <c r="D3670" s="40">
        <v>3.0488635912196749</v>
      </c>
      <c r="I3670">
        <v>3193</v>
      </c>
      <c r="J3670" s="134">
        <v>0.32346062639350137</v>
      </c>
    </row>
    <row r="3671" spans="3:10" x14ac:dyDescent="0.3">
      <c r="C3671">
        <v>3194</v>
      </c>
      <c r="D3671" s="40">
        <v>3.2778714511084956</v>
      </c>
      <c r="I3671">
        <v>3194</v>
      </c>
      <c r="J3671" s="134">
        <v>0.2818619793690984</v>
      </c>
    </row>
    <row r="3672" spans="3:10" x14ac:dyDescent="0.3">
      <c r="C3672">
        <v>3195</v>
      </c>
      <c r="D3672" s="40">
        <v>3.3576449473155607</v>
      </c>
      <c r="I3672">
        <v>3195</v>
      </c>
      <c r="J3672" s="134">
        <v>0.22072614470569918</v>
      </c>
    </row>
    <row r="3673" spans="3:10" x14ac:dyDescent="0.3">
      <c r="C3673">
        <v>3196</v>
      </c>
      <c r="D3673" s="40">
        <v>1.8500762597817773</v>
      </c>
      <c r="I3673">
        <v>3196</v>
      </c>
      <c r="J3673" s="134">
        <v>0.228183076154439</v>
      </c>
    </row>
    <row r="3674" spans="3:10" x14ac:dyDescent="0.3">
      <c r="C3674">
        <v>3197</v>
      </c>
      <c r="D3674" s="40">
        <v>2.7842686019941221</v>
      </c>
      <c r="I3674">
        <v>3197</v>
      </c>
      <c r="J3674" s="134">
        <v>0.34204993598437006</v>
      </c>
    </row>
    <row r="3675" spans="3:10" x14ac:dyDescent="0.3">
      <c r="C3675">
        <v>3198</v>
      </c>
      <c r="D3675" s="40">
        <v>2.679447806884856</v>
      </c>
      <c r="I3675">
        <v>3198</v>
      </c>
      <c r="J3675" s="134">
        <v>0.32228676530426403</v>
      </c>
    </row>
    <row r="3676" spans="3:10" x14ac:dyDescent="0.3">
      <c r="C3676">
        <v>3199</v>
      </c>
      <c r="D3676" s="40">
        <v>3.4261962045012169</v>
      </c>
      <c r="I3676">
        <v>3199</v>
      </c>
      <c r="J3676" s="134">
        <v>0.30242629381901676</v>
      </c>
    </row>
    <row r="3677" spans="3:10" x14ac:dyDescent="0.3">
      <c r="C3677">
        <v>3200</v>
      </c>
      <c r="D3677" s="40">
        <v>1.9809483620818824</v>
      </c>
      <c r="I3677">
        <v>3200</v>
      </c>
      <c r="J3677" s="134">
        <v>0.37441376653779002</v>
      </c>
    </row>
    <row r="3678" spans="3:10" x14ac:dyDescent="0.3">
      <c r="C3678">
        <v>3201</v>
      </c>
      <c r="D3678" s="40">
        <v>2.5103696561963589</v>
      </c>
      <c r="I3678">
        <v>3201</v>
      </c>
      <c r="J3678" s="134">
        <v>0.21896806547982939</v>
      </c>
    </row>
    <row r="3679" spans="3:10" x14ac:dyDescent="0.3">
      <c r="C3679">
        <v>3202</v>
      </c>
      <c r="D3679" s="40">
        <v>1.95108860179107</v>
      </c>
      <c r="I3679">
        <v>3202</v>
      </c>
      <c r="J3679" s="134">
        <v>0.24573291187194357</v>
      </c>
    </row>
    <row r="3680" spans="3:10" x14ac:dyDescent="0.3">
      <c r="C3680">
        <v>3203</v>
      </c>
      <c r="D3680" s="40">
        <v>3.4161051405336975</v>
      </c>
      <c r="I3680">
        <v>3203</v>
      </c>
      <c r="J3680" s="134">
        <v>0.25223803950880597</v>
      </c>
    </row>
    <row r="3681" spans="3:10" x14ac:dyDescent="0.3">
      <c r="C3681">
        <v>3204</v>
      </c>
      <c r="D3681" s="40">
        <v>2.0248529535585122</v>
      </c>
      <c r="I3681">
        <v>3204</v>
      </c>
      <c r="J3681" s="134">
        <v>0.2224586632830603</v>
      </c>
    </row>
    <row r="3682" spans="3:10" x14ac:dyDescent="0.3">
      <c r="C3682">
        <v>3205</v>
      </c>
      <c r="D3682" s="40">
        <v>2.6227243136503171</v>
      </c>
      <c r="I3682">
        <v>3205</v>
      </c>
      <c r="J3682" s="134">
        <v>0.260135097254238</v>
      </c>
    </row>
    <row r="3683" spans="3:10" x14ac:dyDescent="0.3">
      <c r="C3683">
        <v>3206</v>
      </c>
      <c r="D3683" s="40">
        <v>2.9098732572935027</v>
      </c>
      <c r="I3683">
        <v>3206</v>
      </c>
      <c r="J3683" s="134">
        <v>0.20393002985247866</v>
      </c>
    </row>
    <row r="3684" spans="3:10" x14ac:dyDescent="0.3">
      <c r="C3684">
        <v>3207</v>
      </c>
      <c r="D3684" s="40">
        <v>2.1767545763266254</v>
      </c>
      <c r="I3684">
        <v>3207</v>
      </c>
      <c r="J3684" s="134">
        <v>0.33977099128689758</v>
      </c>
    </row>
    <row r="3685" spans="3:10" x14ac:dyDescent="0.3">
      <c r="C3685">
        <v>3208</v>
      </c>
      <c r="D3685" s="40">
        <v>3.3680821267829479</v>
      </c>
      <c r="I3685">
        <v>3208</v>
      </c>
      <c r="J3685" s="134">
        <v>0.20813675261835196</v>
      </c>
    </row>
    <row r="3686" spans="3:10" x14ac:dyDescent="0.3">
      <c r="C3686">
        <v>3209</v>
      </c>
      <c r="D3686" s="40">
        <v>2.171689528315512</v>
      </c>
      <c r="I3686">
        <v>3209</v>
      </c>
      <c r="J3686" s="134">
        <v>9.11107772187425E-2</v>
      </c>
    </row>
    <row r="3687" spans="3:10" x14ac:dyDescent="0.3">
      <c r="C3687">
        <v>3210</v>
      </c>
      <c r="D3687" s="40">
        <v>3.0907206837720613</v>
      </c>
      <c r="I3687">
        <v>3210</v>
      </c>
      <c r="J3687" s="134">
        <v>0.17160566946050282</v>
      </c>
    </row>
    <row r="3688" spans="3:10" x14ac:dyDescent="0.3">
      <c r="C3688">
        <v>3211</v>
      </c>
      <c r="D3688" s="40">
        <v>2.8768758525697735</v>
      </c>
      <c r="I3688">
        <v>3211</v>
      </c>
      <c r="J3688" s="134">
        <v>0.33269990167328478</v>
      </c>
    </row>
    <row r="3689" spans="3:10" x14ac:dyDescent="0.3">
      <c r="C3689">
        <v>3212</v>
      </c>
      <c r="D3689" s="40">
        <v>2.2609631592684956</v>
      </c>
      <c r="I3689">
        <v>3212</v>
      </c>
      <c r="J3689" s="134">
        <v>0.13054449597616324</v>
      </c>
    </row>
    <row r="3690" spans="3:10" x14ac:dyDescent="0.3">
      <c r="C3690">
        <v>3213</v>
      </c>
      <c r="D3690" s="40">
        <v>2.2474513446274189</v>
      </c>
      <c r="I3690">
        <v>3213</v>
      </c>
      <c r="J3690" s="134">
        <v>0.3290513239305779</v>
      </c>
    </row>
    <row r="3691" spans="3:10" x14ac:dyDescent="0.3">
      <c r="C3691">
        <v>3214</v>
      </c>
      <c r="D3691" s="40">
        <v>2.979765934332034</v>
      </c>
      <c r="I3691">
        <v>3214</v>
      </c>
      <c r="J3691" s="134">
        <v>0.30152085916132987</v>
      </c>
    </row>
    <row r="3692" spans="3:10" x14ac:dyDescent="0.3">
      <c r="C3692">
        <v>3215</v>
      </c>
      <c r="D3692" s="40">
        <v>1.7391094240739857</v>
      </c>
      <c r="I3692">
        <v>3215</v>
      </c>
      <c r="J3692" s="134">
        <v>0.12035972357933611</v>
      </c>
    </row>
    <row r="3693" spans="3:10" x14ac:dyDescent="0.3">
      <c r="C3693">
        <v>3216</v>
      </c>
      <c r="D3693" s="40">
        <v>2.13955812223834</v>
      </c>
      <c r="I3693">
        <v>3216</v>
      </c>
      <c r="J3693" s="134">
        <v>0.25120327382037377</v>
      </c>
    </row>
    <row r="3694" spans="3:10" x14ac:dyDescent="0.3">
      <c r="C3694">
        <v>3217</v>
      </c>
      <c r="D3694" s="40">
        <v>3.0643185575648157</v>
      </c>
      <c r="I3694">
        <v>3217</v>
      </c>
      <c r="J3694" s="134">
        <v>0.17902076239332998</v>
      </c>
    </row>
    <row r="3695" spans="3:10" x14ac:dyDescent="0.3">
      <c r="C3695">
        <v>3218</v>
      </c>
      <c r="D3695" s="40">
        <v>2.3826765316722183</v>
      </c>
      <c r="I3695">
        <v>3218</v>
      </c>
      <c r="J3695" s="134">
        <v>0.11997609911026741</v>
      </c>
    </row>
    <row r="3696" spans="3:10" x14ac:dyDescent="0.3">
      <c r="C3696">
        <v>3219</v>
      </c>
      <c r="D3696" s="40">
        <v>3.1000996362025885</v>
      </c>
      <c r="I3696">
        <v>3219</v>
      </c>
      <c r="J3696" s="134">
        <v>0.2643650037491303</v>
      </c>
    </row>
    <row r="3697" spans="3:10" x14ac:dyDescent="0.3">
      <c r="C3697">
        <v>3220</v>
      </c>
      <c r="D3697" s="40">
        <v>3.1587816854195601</v>
      </c>
      <c r="I3697">
        <v>3220</v>
      </c>
      <c r="J3697" s="134">
        <v>0.40399893307330181</v>
      </c>
    </row>
    <row r="3698" spans="3:10" x14ac:dyDescent="0.3">
      <c r="C3698">
        <v>3221</v>
      </c>
      <c r="D3698" s="40">
        <v>3.1735057858289477</v>
      </c>
      <c r="I3698">
        <v>3221</v>
      </c>
      <c r="J3698" s="134">
        <v>0.27531423683041334</v>
      </c>
    </row>
    <row r="3699" spans="3:10" x14ac:dyDescent="0.3">
      <c r="C3699">
        <v>3222</v>
      </c>
      <c r="D3699" s="40">
        <v>1.7228291908452615</v>
      </c>
      <c r="I3699">
        <v>3222</v>
      </c>
      <c r="J3699" s="134">
        <v>0.26772592646374327</v>
      </c>
    </row>
    <row r="3700" spans="3:10" x14ac:dyDescent="0.3">
      <c r="C3700">
        <v>3223</v>
      </c>
      <c r="D3700" s="40">
        <v>3.3606969494960262</v>
      </c>
      <c r="I3700">
        <v>3223</v>
      </c>
      <c r="J3700" s="134">
        <v>0.31099333781808425</v>
      </c>
    </row>
    <row r="3701" spans="3:10" x14ac:dyDescent="0.3">
      <c r="C3701">
        <v>3224</v>
      </c>
      <c r="D3701" s="40">
        <v>2.4505950328274015</v>
      </c>
      <c r="I3701">
        <v>3224</v>
      </c>
      <c r="J3701" s="134">
        <v>0.24842446424238829</v>
      </c>
    </row>
    <row r="3702" spans="3:10" x14ac:dyDescent="0.3">
      <c r="C3702">
        <v>3225</v>
      </c>
      <c r="D3702" s="40">
        <v>1.6486324571663467</v>
      </c>
      <c r="I3702">
        <v>3225</v>
      </c>
      <c r="J3702" s="134">
        <v>0.25208946567864765</v>
      </c>
    </row>
    <row r="3703" spans="3:10" x14ac:dyDescent="0.3">
      <c r="C3703">
        <v>3226</v>
      </c>
      <c r="D3703" s="40">
        <v>2.1200983310270027</v>
      </c>
      <c r="I3703">
        <v>3226</v>
      </c>
      <c r="J3703" s="134">
        <v>0.15135661553613589</v>
      </c>
    </row>
    <row r="3704" spans="3:10" x14ac:dyDescent="0.3">
      <c r="C3704">
        <v>3227</v>
      </c>
      <c r="D3704" s="40">
        <v>2.7922730669089071</v>
      </c>
      <c r="I3704">
        <v>3227</v>
      </c>
      <c r="J3704" s="134">
        <v>0.33409109410176741</v>
      </c>
    </row>
    <row r="3705" spans="3:10" x14ac:dyDescent="0.3">
      <c r="C3705">
        <v>3228</v>
      </c>
      <c r="D3705" s="40">
        <v>3.1655698540141408</v>
      </c>
      <c r="I3705">
        <v>3228</v>
      </c>
      <c r="J3705" s="134">
        <v>0.33206999010739269</v>
      </c>
    </row>
    <row r="3706" spans="3:10" x14ac:dyDescent="0.3">
      <c r="C3706">
        <v>3229</v>
      </c>
      <c r="D3706" s="40">
        <v>2.9033028745926424</v>
      </c>
      <c r="I3706">
        <v>3229</v>
      </c>
      <c r="J3706" s="134">
        <v>0.37233808700134796</v>
      </c>
    </row>
    <row r="3707" spans="3:10" x14ac:dyDescent="0.3">
      <c r="C3707">
        <v>3230</v>
      </c>
      <c r="D3707" s="40">
        <v>2.7404087042232947</v>
      </c>
      <c r="I3707">
        <v>3230</v>
      </c>
      <c r="J3707" s="134">
        <v>0.26540053742589786</v>
      </c>
    </row>
    <row r="3708" spans="3:10" x14ac:dyDescent="0.3">
      <c r="C3708">
        <v>3231</v>
      </c>
      <c r="D3708" s="40">
        <v>1.5745557392084639</v>
      </c>
      <c r="I3708">
        <v>3231</v>
      </c>
      <c r="J3708" s="134">
        <v>0.2705221561144584</v>
      </c>
    </row>
    <row r="3709" spans="3:10" x14ac:dyDescent="0.3">
      <c r="C3709">
        <v>3232</v>
      </c>
      <c r="D3709" s="40">
        <v>2.5710462981995348</v>
      </c>
      <c r="I3709">
        <v>3232</v>
      </c>
      <c r="J3709" s="134">
        <v>0.30939553484260318</v>
      </c>
    </row>
    <row r="3710" spans="3:10" x14ac:dyDescent="0.3">
      <c r="C3710">
        <v>3233</v>
      </c>
      <c r="D3710" s="40">
        <v>3.0537332339470895</v>
      </c>
      <c r="I3710">
        <v>3233</v>
      </c>
      <c r="J3710" s="134">
        <v>0.33347878702008815</v>
      </c>
    </row>
    <row r="3711" spans="3:10" x14ac:dyDescent="0.3">
      <c r="C3711">
        <v>3234</v>
      </c>
      <c r="D3711" s="40">
        <v>2.9349289182391387</v>
      </c>
      <c r="I3711">
        <v>3234</v>
      </c>
      <c r="J3711" s="134">
        <v>0.11516466804488723</v>
      </c>
    </row>
    <row r="3712" spans="3:10" x14ac:dyDescent="0.3">
      <c r="C3712">
        <v>3235</v>
      </c>
      <c r="D3712" s="40">
        <v>1.8006382106142464</v>
      </c>
      <c r="I3712">
        <v>3235</v>
      </c>
      <c r="J3712" s="134">
        <v>0.30622078442550138</v>
      </c>
    </row>
    <row r="3713" spans="3:10" x14ac:dyDescent="0.3">
      <c r="C3713">
        <v>3236</v>
      </c>
      <c r="D3713" s="40">
        <v>2.1391472595674452</v>
      </c>
      <c r="I3713">
        <v>3236</v>
      </c>
      <c r="J3713" s="134">
        <v>0.25672627859399566</v>
      </c>
    </row>
    <row r="3714" spans="3:10" x14ac:dyDescent="0.3">
      <c r="C3714">
        <v>3237</v>
      </c>
      <c r="D3714" s="40">
        <v>3.2877261075607995</v>
      </c>
      <c r="I3714">
        <v>3237</v>
      </c>
      <c r="J3714" s="134">
        <v>0.22465074873581603</v>
      </c>
    </row>
    <row r="3715" spans="3:10" x14ac:dyDescent="0.3">
      <c r="C3715">
        <v>3238</v>
      </c>
      <c r="D3715" s="40">
        <v>2.7291857864106048</v>
      </c>
      <c r="I3715">
        <v>3238</v>
      </c>
      <c r="J3715" s="134">
        <v>0.39406459055382581</v>
      </c>
    </row>
    <row r="3716" spans="3:10" x14ac:dyDescent="0.3">
      <c r="C3716">
        <v>3239</v>
      </c>
      <c r="D3716" s="40">
        <v>2.3541320824343654</v>
      </c>
      <c r="I3716">
        <v>3239</v>
      </c>
      <c r="J3716" s="134">
        <v>0.1690295172662728</v>
      </c>
    </row>
    <row r="3717" spans="3:10" x14ac:dyDescent="0.3">
      <c r="C3717">
        <v>3240</v>
      </c>
      <c r="D3717" s="40">
        <v>2.8158577209873976</v>
      </c>
      <c r="I3717">
        <v>3240</v>
      </c>
      <c r="J3717" s="134">
        <v>0.30623721873363574</v>
      </c>
    </row>
    <row r="3718" spans="3:10" x14ac:dyDescent="0.3">
      <c r="C3718">
        <v>3241</v>
      </c>
      <c r="D3718" s="40">
        <v>2.2379044509142707</v>
      </c>
      <c r="I3718">
        <v>3241</v>
      </c>
      <c r="J3718" s="134">
        <v>0.27587342395409986</v>
      </c>
    </row>
    <row r="3719" spans="3:10" x14ac:dyDescent="0.3">
      <c r="C3719">
        <v>3242</v>
      </c>
      <c r="D3719" s="40">
        <v>2.4545296648139234</v>
      </c>
      <c r="I3719">
        <v>3242</v>
      </c>
      <c r="J3719" s="134">
        <v>0.11854489118076272</v>
      </c>
    </row>
    <row r="3720" spans="3:10" x14ac:dyDescent="0.3">
      <c r="C3720">
        <v>3243</v>
      </c>
      <c r="D3720" s="40">
        <v>3.0944978654377908</v>
      </c>
      <c r="I3720">
        <v>3243</v>
      </c>
      <c r="J3720" s="134">
        <v>0.27536966216364012</v>
      </c>
    </row>
    <row r="3721" spans="3:10" x14ac:dyDescent="0.3">
      <c r="C3721">
        <v>3244</v>
      </c>
      <c r="D3721" s="40">
        <v>2.1753690555958927</v>
      </c>
      <c r="I3721">
        <v>3244</v>
      </c>
      <c r="J3721" s="134">
        <v>0.25004219217035772</v>
      </c>
    </row>
    <row r="3722" spans="3:10" x14ac:dyDescent="0.3">
      <c r="C3722">
        <v>3245</v>
      </c>
      <c r="D3722" s="40">
        <v>1.9050847599086047</v>
      </c>
      <c r="I3722">
        <v>3245</v>
      </c>
      <c r="J3722" s="134">
        <v>0.14717539626446752</v>
      </c>
    </row>
    <row r="3723" spans="3:10" x14ac:dyDescent="0.3">
      <c r="C3723">
        <v>3246</v>
      </c>
      <c r="D3723" s="40">
        <v>2.2170049121319511</v>
      </c>
      <c r="I3723">
        <v>3246</v>
      </c>
      <c r="J3723" s="134">
        <v>0.35843936073864002</v>
      </c>
    </row>
    <row r="3724" spans="3:10" x14ac:dyDescent="0.3">
      <c r="C3724">
        <v>3247</v>
      </c>
      <c r="D3724" s="40">
        <v>3.2113092092252442</v>
      </c>
      <c r="I3724">
        <v>3247</v>
      </c>
      <c r="J3724" s="134">
        <v>0.18214771806866281</v>
      </c>
    </row>
    <row r="3725" spans="3:10" x14ac:dyDescent="0.3">
      <c r="C3725">
        <v>3248</v>
      </c>
      <c r="D3725" s="40">
        <v>2.1841782134063532</v>
      </c>
      <c r="I3725">
        <v>3248</v>
      </c>
      <c r="J3725" s="134">
        <v>0.27635354095377518</v>
      </c>
    </row>
    <row r="3726" spans="3:10" x14ac:dyDescent="0.3">
      <c r="C3726">
        <v>3249</v>
      </c>
      <c r="D3726" s="40">
        <v>2.2361449316622148</v>
      </c>
      <c r="I3726">
        <v>3249</v>
      </c>
      <c r="J3726" s="134">
        <v>0.14037823931925342</v>
      </c>
    </row>
    <row r="3727" spans="3:10" x14ac:dyDescent="0.3">
      <c r="C3727">
        <v>3250</v>
      </c>
      <c r="D3727" s="40">
        <v>1.9983880333422035</v>
      </c>
      <c r="I3727">
        <v>3250</v>
      </c>
      <c r="J3727" s="134">
        <v>0.27926239923023166</v>
      </c>
    </row>
    <row r="3728" spans="3:10" x14ac:dyDescent="0.3">
      <c r="C3728">
        <v>3251</v>
      </c>
      <c r="D3728" s="40">
        <v>2.4611302179168772</v>
      </c>
      <c r="I3728">
        <v>3251</v>
      </c>
      <c r="J3728" s="134">
        <v>0.25747372280429737</v>
      </c>
    </row>
    <row r="3729" spans="3:10" x14ac:dyDescent="0.3">
      <c r="C3729">
        <v>3252</v>
      </c>
      <c r="D3729" s="40">
        <v>1.8714207466354029</v>
      </c>
      <c r="I3729">
        <v>3252</v>
      </c>
      <c r="J3729" s="134">
        <v>0.2154413856529982</v>
      </c>
    </row>
    <row r="3730" spans="3:10" x14ac:dyDescent="0.3">
      <c r="C3730">
        <v>3253</v>
      </c>
      <c r="D3730" s="40">
        <v>2.9405209530190133</v>
      </c>
      <c r="I3730">
        <v>3253</v>
      </c>
      <c r="J3730" s="134">
        <v>0.21628894437468427</v>
      </c>
    </row>
    <row r="3731" spans="3:10" x14ac:dyDescent="0.3">
      <c r="C3731">
        <v>3254</v>
      </c>
      <c r="D3731" s="40">
        <v>1.7555690320514707</v>
      </c>
      <c r="I3731">
        <v>3254</v>
      </c>
      <c r="J3731" s="134">
        <v>0.33992238965190902</v>
      </c>
    </row>
    <row r="3732" spans="3:10" x14ac:dyDescent="0.3">
      <c r="C3732">
        <v>3255</v>
      </c>
      <c r="D3732" s="40">
        <v>2.6263473585367736</v>
      </c>
      <c r="I3732">
        <v>3255</v>
      </c>
      <c r="J3732" s="134">
        <v>8.14141866501914E-2</v>
      </c>
    </row>
    <row r="3733" spans="3:10" x14ac:dyDescent="0.3">
      <c r="C3733">
        <v>3256</v>
      </c>
      <c r="D3733" s="40">
        <v>1.8610316851639523</v>
      </c>
      <c r="I3733">
        <v>3256</v>
      </c>
      <c r="J3733" s="134">
        <v>0.27779436888984166</v>
      </c>
    </row>
    <row r="3734" spans="3:10" x14ac:dyDescent="0.3">
      <c r="C3734">
        <v>3257</v>
      </c>
      <c r="D3734" s="40">
        <v>1.7820092567999999</v>
      </c>
      <c r="I3734">
        <v>3257</v>
      </c>
      <c r="J3734" s="134">
        <v>0.16638015041627807</v>
      </c>
    </row>
    <row r="3735" spans="3:10" x14ac:dyDescent="0.3">
      <c r="C3735">
        <v>3258</v>
      </c>
      <c r="D3735" s="40">
        <v>1.9699360951748026</v>
      </c>
      <c r="I3735">
        <v>3258</v>
      </c>
      <c r="J3735" s="134">
        <v>0.16364534961209487</v>
      </c>
    </row>
    <row r="3736" spans="3:10" x14ac:dyDescent="0.3">
      <c r="C3736">
        <v>3259</v>
      </c>
      <c r="D3736" s="40">
        <v>2.9588322794370572</v>
      </c>
      <c r="I3736">
        <v>3259</v>
      </c>
      <c r="J3736" s="134">
        <v>0.27266886245165178</v>
      </c>
    </row>
    <row r="3737" spans="3:10" x14ac:dyDescent="0.3">
      <c r="C3737">
        <v>3260</v>
      </c>
      <c r="D3737" s="40">
        <v>3.0330083439733997</v>
      </c>
      <c r="I3737">
        <v>3260</v>
      </c>
      <c r="J3737" s="134">
        <v>0.25382481160197301</v>
      </c>
    </row>
    <row r="3738" spans="3:10" x14ac:dyDescent="0.3">
      <c r="C3738">
        <v>3261</v>
      </c>
      <c r="D3738" s="40">
        <v>2.899275086843395</v>
      </c>
      <c r="I3738">
        <v>3261</v>
      </c>
      <c r="J3738" s="134">
        <v>0.17638526898970985</v>
      </c>
    </row>
    <row r="3739" spans="3:10" x14ac:dyDescent="0.3">
      <c r="C3739">
        <v>3262</v>
      </c>
      <c r="D3739" s="40">
        <v>2.8724907579838694</v>
      </c>
      <c r="I3739">
        <v>3262</v>
      </c>
      <c r="J3739" s="134">
        <v>0.2034487854769047</v>
      </c>
    </row>
    <row r="3740" spans="3:10" x14ac:dyDescent="0.3">
      <c r="C3740">
        <v>3263</v>
      </c>
      <c r="D3740" s="40">
        <v>2.5674423917781706</v>
      </c>
      <c r="I3740">
        <v>3263</v>
      </c>
      <c r="J3740" s="134">
        <v>0.28929174955947468</v>
      </c>
    </row>
    <row r="3741" spans="3:10" x14ac:dyDescent="0.3">
      <c r="C3741">
        <v>3264</v>
      </c>
      <c r="D3741" s="40">
        <v>2.1622862257246824</v>
      </c>
      <c r="I3741">
        <v>3264</v>
      </c>
      <c r="J3741" s="134">
        <v>0.21660953515408798</v>
      </c>
    </row>
    <row r="3742" spans="3:10" x14ac:dyDescent="0.3">
      <c r="C3742">
        <v>3265</v>
      </c>
      <c r="D3742" s="40">
        <v>2.6305911784757905</v>
      </c>
      <c r="I3742">
        <v>3265</v>
      </c>
      <c r="J3742" s="134">
        <v>0.15418950311717738</v>
      </c>
    </row>
    <row r="3743" spans="3:10" x14ac:dyDescent="0.3">
      <c r="C3743">
        <v>3266</v>
      </c>
      <c r="D3743" s="40">
        <v>2.839865604966187</v>
      </c>
      <c r="I3743">
        <v>3266</v>
      </c>
      <c r="J3743" s="134">
        <v>0.22610839932409488</v>
      </c>
    </row>
    <row r="3744" spans="3:10" x14ac:dyDescent="0.3">
      <c r="C3744">
        <v>3267</v>
      </c>
      <c r="D3744" s="40">
        <v>2.3593367325983863</v>
      </c>
      <c r="I3744">
        <v>3267</v>
      </c>
      <c r="J3744" s="134">
        <v>0.15152399043638609</v>
      </c>
    </row>
    <row r="3745" spans="3:10" x14ac:dyDescent="0.3">
      <c r="C3745">
        <v>3268</v>
      </c>
      <c r="D3745" s="40">
        <v>2.4998874854275441</v>
      </c>
      <c r="I3745">
        <v>3268</v>
      </c>
      <c r="J3745" s="134">
        <v>0.26671819583971823</v>
      </c>
    </row>
    <row r="3746" spans="3:10" x14ac:dyDescent="0.3">
      <c r="C3746">
        <v>3269</v>
      </c>
      <c r="D3746" s="40">
        <v>2.4309934610331707</v>
      </c>
      <c r="I3746">
        <v>3269</v>
      </c>
      <c r="J3746" s="134">
        <v>0.18859625002134428</v>
      </c>
    </row>
    <row r="3747" spans="3:10" x14ac:dyDescent="0.3">
      <c r="C3747">
        <v>3270</v>
      </c>
      <c r="D3747" s="40">
        <v>2.3515658912782582</v>
      </c>
      <c r="I3747">
        <v>3270</v>
      </c>
      <c r="J3747" s="134">
        <v>0.18171063399451781</v>
      </c>
    </row>
    <row r="3748" spans="3:10" x14ac:dyDescent="0.3">
      <c r="C3748">
        <v>3271</v>
      </c>
      <c r="D3748" s="40">
        <v>2.6635444621264863</v>
      </c>
      <c r="I3748">
        <v>3271</v>
      </c>
      <c r="J3748" s="134">
        <v>0.19508313141901668</v>
      </c>
    </row>
    <row r="3749" spans="3:10" x14ac:dyDescent="0.3">
      <c r="C3749">
        <v>3272</v>
      </c>
      <c r="D3749" s="40">
        <v>2.2504613405553382</v>
      </c>
      <c r="I3749">
        <v>3272</v>
      </c>
      <c r="J3749" s="134">
        <v>0.36984838974651146</v>
      </c>
    </row>
    <row r="3750" spans="3:10" x14ac:dyDescent="0.3">
      <c r="C3750">
        <v>3273</v>
      </c>
      <c r="D3750" s="40">
        <v>2.4511234869728353</v>
      </c>
      <c r="I3750">
        <v>3273</v>
      </c>
      <c r="J3750" s="134">
        <v>0.1412019781953382</v>
      </c>
    </row>
    <row r="3751" spans="3:10" x14ac:dyDescent="0.3">
      <c r="C3751">
        <v>3274</v>
      </c>
      <c r="D3751" s="40">
        <v>2.8214486588402941</v>
      </c>
      <c r="I3751">
        <v>3274</v>
      </c>
      <c r="J3751" s="134">
        <v>0.36070296517859379</v>
      </c>
    </row>
    <row r="3752" spans="3:10" x14ac:dyDescent="0.3">
      <c r="C3752">
        <v>3275</v>
      </c>
      <c r="D3752" s="40">
        <v>2.3946814984187776</v>
      </c>
      <c r="I3752">
        <v>3275</v>
      </c>
      <c r="J3752" s="134">
        <v>0.21397312435627103</v>
      </c>
    </row>
    <row r="3753" spans="3:10" x14ac:dyDescent="0.3">
      <c r="C3753">
        <v>3276</v>
      </c>
      <c r="D3753" s="40">
        <v>3.1263011081962064</v>
      </c>
      <c r="I3753">
        <v>3276</v>
      </c>
      <c r="J3753" s="134">
        <v>0.16396645644032382</v>
      </c>
    </row>
    <row r="3754" spans="3:10" x14ac:dyDescent="0.3">
      <c r="C3754">
        <v>3277</v>
      </c>
      <c r="D3754" s="40">
        <v>1.743597334631221</v>
      </c>
      <c r="I3754">
        <v>3277</v>
      </c>
      <c r="J3754" s="134">
        <v>0.21493272231608107</v>
      </c>
    </row>
    <row r="3755" spans="3:10" x14ac:dyDescent="0.3">
      <c r="C3755">
        <v>3278</v>
      </c>
      <c r="D3755" s="40">
        <v>2.6101473550605587</v>
      </c>
      <c r="I3755">
        <v>3278</v>
      </c>
      <c r="J3755" s="134">
        <v>0.28162658839835064</v>
      </c>
    </row>
    <row r="3756" spans="3:10" x14ac:dyDescent="0.3">
      <c r="C3756">
        <v>3279</v>
      </c>
      <c r="D3756" s="40">
        <v>2.2946814040467602</v>
      </c>
      <c r="I3756">
        <v>3279</v>
      </c>
      <c r="J3756" s="134">
        <v>0.3447104611722549</v>
      </c>
    </row>
    <row r="3757" spans="3:10" x14ac:dyDescent="0.3">
      <c r="C3757">
        <v>3280</v>
      </c>
      <c r="D3757" s="40">
        <v>2.6883069476401378</v>
      </c>
      <c r="I3757">
        <v>3280</v>
      </c>
      <c r="J3757" s="134">
        <v>0.16856434887914862</v>
      </c>
    </row>
    <row r="3758" spans="3:10" x14ac:dyDescent="0.3">
      <c r="C3758">
        <v>3281</v>
      </c>
      <c r="D3758" s="40">
        <v>2.2477772028326641</v>
      </c>
      <c r="I3758">
        <v>3281</v>
      </c>
      <c r="J3758" s="134">
        <v>0.31576904074454548</v>
      </c>
    </row>
    <row r="3759" spans="3:10" x14ac:dyDescent="0.3">
      <c r="C3759">
        <v>3282</v>
      </c>
      <c r="D3759" s="40">
        <v>2.9400554098754448</v>
      </c>
      <c r="I3759">
        <v>3282</v>
      </c>
      <c r="J3759" s="134">
        <v>0.13984829944111232</v>
      </c>
    </row>
    <row r="3760" spans="3:10" x14ac:dyDescent="0.3">
      <c r="C3760">
        <v>3283</v>
      </c>
      <c r="D3760" s="40">
        <v>1.9203745209167278</v>
      </c>
      <c r="I3760">
        <v>3283</v>
      </c>
      <c r="J3760" s="134">
        <v>0.32087588471685868</v>
      </c>
    </row>
    <row r="3761" spans="3:10" x14ac:dyDescent="0.3">
      <c r="C3761">
        <v>3284</v>
      </c>
      <c r="D3761" s="40">
        <v>3.2010891516680351</v>
      </c>
      <c r="I3761">
        <v>3284</v>
      </c>
      <c r="J3761" s="134">
        <v>0.28548359160282488</v>
      </c>
    </row>
    <row r="3762" spans="3:10" x14ac:dyDescent="0.3">
      <c r="C3762">
        <v>3285</v>
      </c>
      <c r="D3762" s="40">
        <v>2.5531683382348374</v>
      </c>
      <c r="I3762">
        <v>3285</v>
      </c>
      <c r="J3762" s="134">
        <v>0.147691032506724</v>
      </c>
    </row>
    <row r="3763" spans="3:10" x14ac:dyDescent="0.3">
      <c r="C3763">
        <v>3286</v>
      </c>
      <c r="D3763" s="40">
        <v>2.3158029972112799</v>
      </c>
      <c r="I3763">
        <v>3286</v>
      </c>
      <c r="J3763" s="134">
        <v>0.33932298847482478</v>
      </c>
    </row>
    <row r="3764" spans="3:10" x14ac:dyDescent="0.3">
      <c r="C3764">
        <v>3287</v>
      </c>
      <c r="D3764" s="40">
        <v>3.044755234667508</v>
      </c>
      <c r="I3764">
        <v>3287</v>
      </c>
      <c r="J3764" s="134">
        <v>0.2040858470312914</v>
      </c>
    </row>
    <row r="3765" spans="3:10" x14ac:dyDescent="0.3">
      <c r="C3765">
        <v>3288</v>
      </c>
      <c r="D3765" s="40">
        <v>2.991055253375162</v>
      </c>
      <c r="I3765">
        <v>3288</v>
      </c>
      <c r="J3765" s="134">
        <v>0.34443185944654409</v>
      </c>
    </row>
    <row r="3766" spans="3:10" x14ac:dyDescent="0.3">
      <c r="C3766">
        <v>3289</v>
      </c>
      <c r="D3766" s="40">
        <v>1.7394963733104003</v>
      </c>
      <c r="I3766">
        <v>3289</v>
      </c>
      <c r="J3766" s="134">
        <v>0.22183693050497055</v>
      </c>
    </row>
    <row r="3767" spans="3:10" x14ac:dyDescent="0.3">
      <c r="C3767">
        <v>3290</v>
      </c>
      <c r="D3767" s="40">
        <v>1.6094291243143648</v>
      </c>
      <c r="I3767">
        <v>3290</v>
      </c>
      <c r="J3767" s="134">
        <v>0.11794619007514706</v>
      </c>
    </row>
    <row r="3768" spans="3:10" x14ac:dyDescent="0.3">
      <c r="C3768">
        <v>3291</v>
      </c>
      <c r="D3768" s="40">
        <v>2.5197349597103518</v>
      </c>
      <c r="I3768">
        <v>3291</v>
      </c>
      <c r="J3768" s="134">
        <v>0.13065870921781086</v>
      </c>
    </row>
    <row r="3769" spans="3:10" x14ac:dyDescent="0.3">
      <c r="C3769">
        <v>3292</v>
      </c>
      <c r="D3769" s="40">
        <v>3.166490557002545</v>
      </c>
      <c r="I3769">
        <v>3292</v>
      </c>
      <c r="J3769" s="134">
        <v>0.17498527219976978</v>
      </c>
    </row>
    <row r="3770" spans="3:10" x14ac:dyDescent="0.3">
      <c r="C3770">
        <v>3293</v>
      </c>
      <c r="D3770" s="40">
        <v>2.2870053927111162</v>
      </c>
      <c r="I3770">
        <v>3293</v>
      </c>
      <c r="J3770" s="134">
        <v>0.2203706974059203</v>
      </c>
    </row>
    <row r="3771" spans="3:10" x14ac:dyDescent="0.3">
      <c r="C3771">
        <v>3294</v>
      </c>
      <c r="D3771" s="40">
        <v>3.1836375897796398</v>
      </c>
      <c r="I3771">
        <v>3294</v>
      </c>
      <c r="J3771" s="134">
        <v>0.29456555361161008</v>
      </c>
    </row>
    <row r="3772" spans="3:10" x14ac:dyDescent="0.3">
      <c r="C3772">
        <v>3295</v>
      </c>
      <c r="D3772" s="40">
        <v>2.1210375832349984</v>
      </c>
      <c r="I3772">
        <v>3295</v>
      </c>
      <c r="J3772" s="134">
        <v>0.30089053969659774</v>
      </c>
    </row>
    <row r="3773" spans="3:10" x14ac:dyDescent="0.3">
      <c r="C3773">
        <v>3296</v>
      </c>
      <c r="D3773" s="40">
        <v>2.8614888173694766</v>
      </c>
      <c r="I3773">
        <v>3296</v>
      </c>
      <c r="J3773" s="134">
        <v>0.15316857104392256</v>
      </c>
    </row>
    <row r="3774" spans="3:10" x14ac:dyDescent="0.3">
      <c r="C3774">
        <v>3297</v>
      </c>
      <c r="D3774" s="40">
        <v>2.0592141997154965</v>
      </c>
      <c r="I3774">
        <v>3297</v>
      </c>
      <c r="J3774" s="134">
        <v>0.15076646580730579</v>
      </c>
    </row>
    <row r="3775" spans="3:10" x14ac:dyDescent="0.3">
      <c r="C3775">
        <v>3298</v>
      </c>
      <c r="D3775" s="40">
        <v>2.2697915500186165</v>
      </c>
      <c r="I3775">
        <v>3298</v>
      </c>
      <c r="J3775" s="134">
        <v>0.34563602439793084</v>
      </c>
    </row>
    <row r="3776" spans="3:10" x14ac:dyDescent="0.3">
      <c r="C3776">
        <v>3299</v>
      </c>
      <c r="D3776" s="40">
        <v>2.67082593618079</v>
      </c>
      <c r="I3776">
        <v>3299</v>
      </c>
      <c r="J3776" s="134">
        <v>0.17352959179200744</v>
      </c>
    </row>
    <row r="3777" spans="3:10" x14ac:dyDescent="0.3">
      <c r="C3777">
        <v>3300</v>
      </c>
      <c r="D3777" s="40">
        <v>2.947372760659583</v>
      </c>
      <c r="I3777">
        <v>3300</v>
      </c>
      <c r="J3777" s="134">
        <v>0.32621665586530679</v>
      </c>
    </row>
    <row r="3778" spans="3:10" x14ac:dyDescent="0.3">
      <c r="C3778">
        <v>3301</v>
      </c>
      <c r="D3778" s="40">
        <v>2.8383921559417504</v>
      </c>
      <c r="I3778">
        <v>3301</v>
      </c>
      <c r="J3778" s="134">
        <v>0.3725502657946802</v>
      </c>
    </row>
    <row r="3779" spans="3:10" x14ac:dyDescent="0.3">
      <c r="C3779">
        <v>3302</v>
      </c>
      <c r="D3779" s="40">
        <v>1.8462094731265708</v>
      </c>
      <c r="I3779">
        <v>3302</v>
      </c>
      <c r="J3779" s="134">
        <v>0.19300194371070645</v>
      </c>
    </row>
    <row r="3780" spans="3:10" x14ac:dyDescent="0.3">
      <c r="C3780">
        <v>3303</v>
      </c>
      <c r="D3780" s="40">
        <v>2.7118377007729535</v>
      </c>
      <c r="I3780">
        <v>3303</v>
      </c>
      <c r="J3780" s="134">
        <v>0.25991447738821649</v>
      </c>
    </row>
    <row r="3781" spans="3:10" x14ac:dyDescent="0.3">
      <c r="C3781">
        <v>3304</v>
      </c>
      <c r="D3781" s="40">
        <v>2.8670334652554454</v>
      </c>
      <c r="I3781">
        <v>3304</v>
      </c>
      <c r="J3781" s="134">
        <v>0.24268664048190991</v>
      </c>
    </row>
    <row r="3782" spans="3:10" x14ac:dyDescent="0.3">
      <c r="C3782">
        <v>3305</v>
      </c>
      <c r="D3782" s="40">
        <v>3.233258853655073</v>
      </c>
      <c r="I3782">
        <v>3305</v>
      </c>
      <c r="J3782" s="134">
        <v>0.26642519035972989</v>
      </c>
    </row>
    <row r="3783" spans="3:10" x14ac:dyDescent="0.3">
      <c r="C3783">
        <v>3306</v>
      </c>
      <c r="D3783" s="40">
        <v>2.1343352803928539</v>
      </c>
      <c r="I3783">
        <v>3306</v>
      </c>
      <c r="J3783" s="134">
        <v>0.12305158053961218</v>
      </c>
    </row>
    <row r="3784" spans="3:10" x14ac:dyDescent="0.3">
      <c r="C3784">
        <v>3307</v>
      </c>
      <c r="D3784" s="40">
        <v>2.7119369305329233</v>
      </c>
      <c r="I3784">
        <v>3307</v>
      </c>
      <c r="J3784" s="134">
        <v>0.36220823286812864</v>
      </c>
    </row>
    <row r="3785" spans="3:10" x14ac:dyDescent="0.3">
      <c r="C3785">
        <v>3308</v>
      </c>
      <c r="D3785" s="40">
        <v>1.7034697218165793</v>
      </c>
      <c r="I3785">
        <v>3308</v>
      </c>
      <c r="J3785" s="134">
        <v>0.19928102235523326</v>
      </c>
    </row>
    <row r="3786" spans="3:10" x14ac:dyDescent="0.3">
      <c r="C3786">
        <v>3309</v>
      </c>
      <c r="D3786" s="40">
        <v>1.612808931702937</v>
      </c>
      <c r="I3786">
        <v>3309</v>
      </c>
      <c r="J3786" s="134">
        <v>0.27763390869184601</v>
      </c>
    </row>
    <row r="3787" spans="3:10" x14ac:dyDescent="0.3">
      <c r="C3787">
        <v>3310</v>
      </c>
      <c r="D3787" s="40">
        <v>3.4595598512492627</v>
      </c>
      <c r="I3787">
        <v>3310</v>
      </c>
      <c r="J3787" s="134">
        <v>0.29534365578814192</v>
      </c>
    </row>
    <row r="3788" spans="3:10" x14ac:dyDescent="0.3">
      <c r="C3788">
        <v>3311</v>
      </c>
      <c r="D3788" s="40">
        <v>2.9259754180237252</v>
      </c>
      <c r="I3788">
        <v>3311</v>
      </c>
      <c r="J3788" s="134">
        <v>0.3338866538588523</v>
      </c>
    </row>
    <row r="3789" spans="3:10" x14ac:dyDescent="0.3">
      <c r="C3789">
        <v>3312</v>
      </c>
      <c r="D3789" s="40">
        <v>1.8934265485491462</v>
      </c>
      <c r="I3789">
        <v>3312</v>
      </c>
      <c r="J3789" s="134">
        <v>0.19815597701982668</v>
      </c>
    </row>
    <row r="3790" spans="3:10" x14ac:dyDescent="0.3">
      <c r="C3790">
        <v>3313</v>
      </c>
      <c r="D3790" s="40">
        <v>2.8199821769401408</v>
      </c>
      <c r="I3790">
        <v>3313</v>
      </c>
      <c r="J3790" s="134">
        <v>0.28894761553246862</v>
      </c>
    </row>
    <row r="3791" spans="3:10" x14ac:dyDescent="0.3">
      <c r="C3791">
        <v>3314</v>
      </c>
      <c r="D3791" s="40">
        <v>2.8634549701134899</v>
      </c>
      <c r="I3791">
        <v>3314</v>
      </c>
      <c r="J3791" s="134">
        <v>0.28782535692295363</v>
      </c>
    </row>
    <row r="3792" spans="3:10" x14ac:dyDescent="0.3">
      <c r="C3792">
        <v>3315</v>
      </c>
      <c r="D3792" s="40">
        <v>2.714554557332967</v>
      </c>
      <c r="I3792">
        <v>3315</v>
      </c>
      <c r="J3792" s="134">
        <v>0.19843387906324272</v>
      </c>
    </row>
    <row r="3793" spans="3:10" x14ac:dyDescent="0.3">
      <c r="C3793">
        <v>3316</v>
      </c>
      <c r="D3793" s="40">
        <v>2.1152113360795792</v>
      </c>
      <c r="I3793">
        <v>3316</v>
      </c>
      <c r="J3793" s="134">
        <v>0.3006309551495332</v>
      </c>
    </row>
    <row r="3794" spans="3:10" x14ac:dyDescent="0.3">
      <c r="C3794">
        <v>3317</v>
      </c>
      <c r="D3794" s="40">
        <v>3.4820095256008967</v>
      </c>
      <c r="I3794">
        <v>3317</v>
      </c>
      <c r="J3794" s="134">
        <v>0.27833877985925648</v>
      </c>
    </row>
    <row r="3795" spans="3:10" x14ac:dyDescent="0.3">
      <c r="C3795">
        <v>3318</v>
      </c>
      <c r="D3795" s="40">
        <v>2.7070498483159233</v>
      </c>
      <c r="I3795">
        <v>3318</v>
      </c>
      <c r="J3795" s="134">
        <v>0.30723624125972049</v>
      </c>
    </row>
    <row r="3796" spans="3:10" x14ac:dyDescent="0.3">
      <c r="C3796">
        <v>3319</v>
      </c>
      <c r="D3796" s="40">
        <v>2.2437132649200886</v>
      </c>
      <c r="I3796">
        <v>3319</v>
      </c>
      <c r="J3796" s="134">
        <v>0.22322801286708049</v>
      </c>
    </row>
    <row r="3797" spans="3:10" x14ac:dyDescent="0.3">
      <c r="C3797">
        <v>3320</v>
      </c>
      <c r="D3797" s="40">
        <v>1.984920067203221</v>
      </c>
      <c r="I3797">
        <v>3320</v>
      </c>
      <c r="J3797" s="134">
        <v>0.23295398098727227</v>
      </c>
    </row>
    <row r="3798" spans="3:10" x14ac:dyDescent="0.3">
      <c r="C3798">
        <v>3321</v>
      </c>
      <c r="D3798" s="40">
        <v>3.2592570370104261</v>
      </c>
      <c r="I3798">
        <v>3321</v>
      </c>
      <c r="J3798" s="134">
        <v>0.24403743578409154</v>
      </c>
    </row>
    <row r="3799" spans="3:10" x14ac:dyDescent="0.3">
      <c r="C3799">
        <v>3322</v>
      </c>
      <c r="D3799" s="40">
        <v>2.9159823167760943</v>
      </c>
      <c r="I3799">
        <v>3322</v>
      </c>
      <c r="J3799" s="134">
        <v>0.19747433677144755</v>
      </c>
    </row>
    <row r="3800" spans="3:10" x14ac:dyDescent="0.3">
      <c r="C3800">
        <v>3323</v>
      </c>
      <c r="D3800" s="40">
        <v>3.2893958678199793</v>
      </c>
      <c r="I3800">
        <v>3323</v>
      </c>
      <c r="J3800" s="134">
        <v>8.7530999112271024E-2</v>
      </c>
    </row>
    <row r="3801" spans="3:10" x14ac:dyDescent="0.3">
      <c r="C3801">
        <v>3324</v>
      </c>
      <c r="D3801" s="40">
        <v>2.9158054274822733</v>
      </c>
      <c r="I3801">
        <v>3324</v>
      </c>
      <c r="J3801" s="134">
        <v>0.20629295360674815</v>
      </c>
    </row>
    <row r="3802" spans="3:10" x14ac:dyDescent="0.3">
      <c r="C3802">
        <v>3325</v>
      </c>
      <c r="D3802" s="40">
        <v>2.5756002644042182</v>
      </c>
      <c r="I3802">
        <v>3325</v>
      </c>
      <c r="J3802" s="134">
        <v>0.22480205110425056</v>
      </c>
    </row>
    <row r="3803" spans="3:10" x14ac:dyDescent="0.3">
      <c r="C3803">
        <v>3326</v>
      </c>
      <c r="D3803" s="40">
        <v>2.5879592564838734</v>
      </c>
      <c r="I3803">
        <v>3326</v>
      </c>
      <c r="J3803" s="134">
        <v>0.23324416678535331</v>
      </c>
    </row>
    <row r="3804" spans="3:10" x14ac:dyDescent="0.3">
      <c r="C3804">
        <v>3327</v>
      </c>
      <c r="D3804" s="40">
        <v>2.6877587576042972</v>
      </c>
      <c r="I3804">
        <v>3327</v>
      </c>
      <c r="J3804" s="134">
        <v>0.2884103811302603</v>
      </c>
    </row>
    <row r="3805" spans="3:10" x14ac:dyDescent="0.3">
      <c r="C3805">
        <v>3328</v>
      </c>
      <c r="D3805" s="40">
        <v>2.8617144762361071</v>
      </c>
      <c r="I3805">
        <v>3328</v>
      </c>
      <c r="J3805" s="134">
        <v>0.20786434610516258</v>
      </c>
    </row>
    <row r="3806" spans="3:10" x14ac:dyDescent="0.3">
      <c r="C3806">
        <v>3329</v>
      </c>
      <c r="D3806" s="40">
        <v>2.540761044154014</v>
      </c>
      <c r="I3806">
        <v>3329</v>
      </c>
      <c r="J3806" s="134">
        <v>0.20113421011565857</v>
      </c>
    </row>
    <row r="3807" spans="3:10" x14ac:dyDescent="0.3">
      <c r="C3807">
        <v>3330</v>
      </c>
      <c r="D3807" s="40">
        <v>1.8108946384235201</v>
      </c>
      <c r="I3807">
        <v>3330</v>
      </c>
      <c r="J3807" s="134">
        <v>0.32963376817660617</v>
      </c>
    </row>
    <row r="3808" spans="3:10" x14ac:dyDescent="0.3">
      <c r="C3808">
        <v>3331</v>
      </c>
      <c r="D3808" s="40">
        <v>2.5178821218912706</v>
      </c>
      <c r="I3808">
        <v>3331</v>
      </c>
      <c r="J3808" s="134">
        <v>0.24156790198133549</v>
      </c>
    </row>
    <row r="3809" spans="3:10" x14ac:dyDescent="0.3">
      <c r="C3809">
        <v>3332</v>
      </c>
      <c r="D3809" s="40">
        <v>2.4552823146638865</v>
      </c>
      <c r="I3809">
        <v>3332</v>
      </c>
      <c r="J3809" s="134">
        <v>0.23925422313647138</v>
      </c>
    </row>
    <row r="3810" spans="3:10" x14ac:dyDescent="0.3">
      <c r="C3810">
        <v>3333</v>
      </c>
      <c r="D3810" s="40">
        <v>3.2073867077528631</v>
      </c>
      <c r="I3810">
        <v>3333</v>
      </c>
      <c r="J3810" s="134">
        <v>0.24457855047718158</v>
      </c>
    </row>
    <row r="3811" spans="3:10" x14ac:dyDescent="0.3">
      <c r="C3811">
        <v>3334</v>
      </c>
      <c r="D3811" s="40">
        <v>2.6584354866059567</v>
      </c>
      <c r="I3811">
        <v>3334</v>
      </c>
      <c r="J3811" s="134">
        <v>0.25358387191413612</v>
      </c>
    </row>
    <row r="3812" spans="3:10" x14ac:dyDescent="0.3">
      <c r="C3812">
        <v>3335</v>
      </c>
      <c r="D3812" s="40">
        <v>3.1042947997252694</v>
      </c>
      <c r="I3812">
        <v>3335</v>
      </c>
      <c r="J3812" s="134">
        <v>0.3421221300307411</v>
      </c>
    </row>
    <row r="3813" spans="3:10" x14ac:dyDescent="0.3">
      <c r="C3813">
        <v>3336</v>
      </c>
      <c r="D3813" s="40">
        <v>2.8812961812259417</v>
      </c>
      <c r="I3813">
        <v>3336</v>
      </c>
      <c r="J3813" s="134">
        <v>0.37355222032147828</v>
      </c>
    </row>
    <row r="3814" spans="3:10" x14ac:dyDescent="0.3">
      <c r="C3814">
        <v>3337</v>
      </c>
      <c r="D3814" s="40">
        <v>2.95407026349607</v>
      </c>
      <c r="I3814">
        <v>3337</v>
      </c>
      <c r="J3814" s="134">
        <v>0.19230953178177002</v>
      </c>
    </row>
    <row r="3815" spans="3:10" x14ac:dyDescent="0.3">
      <c r="C3815">
        <v>3338</v>
      </c>
      <c r="D3815" s="40">
        <v>3.2450103136648272</v>
      </c>
      <c r="I3815">
        <v>3338</v>
      </c>
      <c r="J3815" s="134">
        <v>0.20166201949314622</v>
      </c>
    </row>
    <row r="3816" spans="3:10" x14ac:dyDescent="0.3">
      <c r="C3816">
        <v>3339</v>
      </c>
      <c r="D3816" s="40">
        <v>2.5020973234072486</v>
      </c>
      <c r="I3816">
        <v>3339</v>
      </c>
      <c r="J3816" s="134">
        <v>0.30774689135208355</v>
      </c>
    </row>
    <row r="3817" spans="3:10" x14ac:dyDescent="0.3">
      <c r="C3817">
        <v>3340</v>
      </c>
      <c r="D3817" s="40">
        <v>2.3321580655829064</v>
      </c>
      <c r="I3817">
        <v>3340</v>
      </c>
      <c r="J3817" s="134">
        <v>0.22128844572777595</v>
      </c>
    </row>
    <row r="3818" spans="3:10" x14ac:dyDescent="0.3">
      <c r="C3818">
        <v>3341</v>
      </c>
      <c r="D3818" s="40">
        <v>1.5233874111001167</v>
      </c>
      <c r="I3818">
        <v>3341</v>
      </c>
      <c r="J3818" s="134">
        <v>0.28933220669021753</v>
      </c>
    </row>
    <row r="3819" spans="3:10" x14ac:dyDescent="0.3">
      <c r="C3819">
        <v>3342</v>
      </c>
      <c r="D3819" s="40">
        <v>1.972386056228645</v>
      </c>
      <c r="I3819">
        <v>3342</v>
      </c>
      <c r="J3819" s="134">
        <v>0.27870662596771401</v>
      </c>
    </row>
    <row r="3820" spans="3:10" x14ac:dyDescent="0.3">
      <c r="C3820">
        <v>3343</v>
      </c>
      <c r="D3820" s="40">
        <v>1.9058420234442639</v>
      </c>
      <c r="I3820">
        <v>3343</v>
      </c>
      <c r="J3820" s="134">
        <v>0.10512724624746927</v>
      </c>
    </row>
    <row r="3821" spans="3:10" x14ac:dyDescent="0.3">
      <c r="C3821">
        <v>3344</v>
      </c>
      <c r="D3821" s="40">
        <v>2.8709928573417058</v>
      </c>
      <c r="I3821">
        <v>3344</v>
      </c>
      <c r="J3821" s="134">
        <v>0.34845366768087827</v>
      </c>
    </row>
    <row r="3822" spans="3:10" x14ac:dyDescent="0.3">
      <c r="C3822">
        <v>3345</v>
      </c>
      <c r="D3822" s="40">
        <v>3.202353985623386</v>
      </c>
      <c r="I3822">
        <v>3345</v>
      </c>
      <c r="J3822" s="134">
        <v>0.1716698787762494</v>
      </c>
    </row>
    <row r="3823" spans="3:10" x14ac:dyDescent="0.3">
      <c r="C3823">
        <v>3346</v>
      </c>
      <c r="D3823" s="40">
        <v>2.159135394301281</v>
      </c>
      <c r="I3823">
        <v>3346</v>
      </c>
      <c r="J3823" s="134">
        <v>0.32078762838671238</v>
      </c>
    </row>
    <row r="3824" spans="3:10" x14ac:dyDescent="0.3">
      <c r="C3824">
        <v>3347</v>
      </c>
      <c r="D3824" s="40">
        <v>1.8882109219454761</v>
      </c>
      <c r="I3824">
        <v>3347</v>
      </c>
      <c r="J3824" s="134">
        <v>0.23769861037317108</v>
      </c>
    </row>
    <row r="3825" spans="3:10" x14ac:dyDescent="0.3">
      <c r="C3825">
        <v>3348</v>
      </c>
      <c r="D3825" s="40">
        <v>2.4092567653323811</v>
      </c>
      <c r="I3825">
        <v>3348</v>
      </c>
      <c r="J3825" s="134">
        <v>0.18799744344883451</v>
      </c>
    </row>
    <row r="3826" spans="3:10" x14ac:dyDescent="0.3">
      <c r="C3826">
        <v>3349</v>
      </c>
      <c r="D3826" s="40">
        <v>3.5707003871397722</v>
      </c>
      <c r="I3826">
        <v>3349</v>
      </c>
      <c r="J3826" s="134">
        <v>0.27278396462951915</v>
      </c>
    </row>
    <row r="3827" spans="3:10" x14ac:dyDescent="0.3">
      <c r="C3827">
        <v>3350</v>
      </c>
      <c r="D3827" s="40">
        <v>3.0291322316760416</v>
      </c>
      <c r="I3827">
        <v>3350</v>
      </c>
      <c r="J3827" s="134">
        <v>0.2749063219279464</v>
      </c>
    </row>
    <row r="3828" spans="3:10" x14ac:dyDescent="0.3">
      <c r="C3828">
        <v>3351</v>
      </c>
      <c r="D3828" s="40">
        <v>3.0334317800636619</v>
      </c>
      <c r="I3828">
        <v>3351</v>
      </c>
      <c r="J3828" s="134">
        <v>0.27043998763564181</v>
      </c>
    </row>
    <row r="3829" spans="3:10" x14ac:dyDescent="0.3">
      <c r="C3829">
        <v>3352</v>
      </c>
      <c r="D3829" s="40">
        <v>3.1302926636688033</v>
      </c>
      <c r="I3829">
        <v>3352</v>
      </c>
      <c r="J3829" s="134">
        <v>0.33583502659417541</v>
      </c>
    </row>
    <row r="3830" spans="3:10" x14ac:dyDescent="0.3">
      <c r="C3830">
        <v>3353</v>
      </c>
      <c r="D3830" s="40">
        <v>2.5673573685439979</v>
      </c>
      <c r="I3830">
        <v>3353</v>
      </c>
      <c r="J3830" s="134">
        <v>0.23894267633959654</v>
      </c>
    </row>
    <row r="3831" spans="3:10" x14ac:dyDescent="0.3">
      <c r="C3831">
        <v>3354</v>
      </c>
      <c r="D3831" s="40">
        <v>3.5006334460807658</v>
      </c>
      <c r="I3831">
        <v>3354</v>
      </c>
      <c r="J3831" s="134">
        <v>0.27240309146301245</v>
      </c>
    </row>
    <row r="3832" spans="3:10" x14ac:dyDescent="0.3">
      <c r="C3832">
        <v>3355</v>
      </c>
      <c r="D3832" s="40">
        <v>2.9866455279324318</v>
      </c>
      <c r="I3832">
        <v>3355</v>
      </c>
      <c r="J3832" s="134">
        <v>0.31249746885819873</v>
      </c>
    </row>
    <row r="3833" spans="3:10" x14ac:dyDescent="0.3">
      <c r="C3833">
        <v>3356</v>
      </c>
      <c r="D3833" s="40">
        <v>2.5095801964862505</v>
      </c>
      <c r="I3833">
        <v>3356</v>
      </c>
      <c r="J3833" s="134">
        <v>0.28992168452176648</v>
      </c>
    </row>
    <row r="3834" spans="3:10" x14ac:dyDescent="0.3">
      <c r="C3834">
        <v>3357</v>
      </c>
      <c r="D3834" s="40">
        <v>3.0400408874824056</v>
      </c>
      <c r="I3834">
        <v>3357</v>
      </c>
      <c r="J3834" s="134">
        <v>0.4182663935523685</v>
      </c>
    </row>
    <row r="3835" spans="3:10" x14ac:dyDescent="0.3">
      <c r="C3835">
        <v>3358</v>
      </c>
      <c r="D3835" s="40">
        <v>2.4691885619063969</v>
      </c>
      <c r="I3835">
        <v>3358</v>
      </c>
      <c r="J3835" s="134">
        <v>0.37286441349783139</v>
      </c>
    </row>
    <row r="3836" spans="3:10" x14ac:dyDescent="0.3">
      <c r="C3836">
        <v>3359</v>
      </c>
      <c r="D3836" s="40">
        <v>2.9529413741758423</v>
      </c>
      <c r="I3836">
        <v>3359</v>
      </c>
      <c r="J3836" s="134">
        <v>0.24653866454568463</v>
      </c>
    </row>
    <row r="3837" spans="3:10" x14ac:dyDescent="0.3">
      <c r="C3837">
        <v>3360</v>
      </c>
      <c r="D3837" s="40">
        <v>2.5417226945861389</v>
      </c>
      <c r="I3837">
        <v>3360</v>
      </c>
      <c r="J3837" s="134">
        <v>0.19281516601122717</v>
      </c>
    </row>
    <row r="3838" spans="3:10" x14ac:dyDescent="0.3">
      <c r="C3838">
        <v>3361</v>
      </c>
      <c r="D3838" s="40">
        <v>3.1070910013411739</v>
      </c>
      <c r="I3838">
        <v>3361</v>
      </c>
      <c r="J3838" s="134">
        <v>0.31586623805228387</v>
      </c>
    </row>
    <row r="3839" spans="3:10" x14ac:dyDescent="0.3">
      <c r="C3839">
        <v>3362</v>
      </c>
      <c r="D3839" s="40">
        <v>2.8469162555024696</v>
      </c>
      <c r="I3839">
        <v>3362</v>
      </c>
      <c r="J3839" s="134">
        <v>0.16283106902409394</v>
      </c>
    </row>
    <row r="3840" spans="3:10" x14ac:dyDescent="0.3">
      <c r="C3840">
        <v>3363</v>
      </c>
      <c r="D3840" s="40">
        <v>3.2594196045927477</v>
      </c>
      <c r="I3840">
        <v>3363</v>
      </c>
      <c r="J3840" s="134">
        <v>0.20150001115011507</v>
      </c>
    </row>
    <row r="3841" spans="3:10" x14ac:dyDescent="0.3">
      <c r="C3841">
        <v>3364</v>
      </c>
      <c r="D3841" s="40">
        <v>2.9205088920995075</v>
      </c>
      <c r="I3841">
        <v>3364</v>
      </c>
      <c r="J3841" s="134">
        <v>0.36323167584699023</v>
      </c>
    </row>
    <row r="3842" spans="3:10" x14ac:dyDescent="0.3">
      <c r="C3842">
        <v>3365</v>
      </c>
      <c r="D3842" s="40">
        <v>2.2345245793574664</v>
      </c>
      <c r="I3842">
        <v>3365</v>
      </c>
      <c r="J3842" s="134">
        <v>0.20456656267417173</v>
      </c>
    </row>
    <row r="3843" spans="3:10" x14ac:dyDescent="0.3">
      <c r="C3843">
        <v>3366</v>
      </c>
      <c r="D3843" s="40">
        <v>2.5946518806103569</v>
      </c>
      <c r="I3843">
        <v>3366</v>
      </c>
      <c r="J3843" s="134">
        <v>0.22151976584785427</v>
      </c>
    </row>
    <row r="3844" spans="3:10" x14ac:dyDescent="0.3">
      <c r="C3844">
        <v>3367</v>
      </c>
      <c r="D3844" s="40">
        <v>1.7173051207544947</v>
      </c>
      <c r="I3844">
        <v>3367</v>
      </c>
      <c r="J3844" s="134">
        <v>0.22221410943766684</v>
      </c>
    </row>
    <row r="3845" spans="3:10" x14ac:dyDescent="0.3">
      <c r="C3845">
        <v>3368</v>
      </c>
      <c r="D3845" s="40">
        <v>2.7537330478460889</v>
      </c>
      <c r="I3845">
        <v>3368</v>
      </c>
      <c r="J3845" s="134">
        <v>0.29085141872031928</v>
      </c>
    </row>
    <row r="3846" spans="3:10" x14ac:dyDescent="0.3">
      <c r="C3846">
        <v>3369</v>
      </c>
      <c r="D3846" s="40">
        <v>2.3313555367378287</v>
      </c>
      <c r="I3846">
        <v>3369</v>
      </c>
      <c r="J3846" s="134">
        <v>0.27735335870800237</v>
      </c>
    </row>
    <row r="3847" spans="3:10" x14ac:dyDescent="0.3">
      <c r="C3847">
        <v>3370</v>
      </c>
      <c r="D3847" s="40">
        <v>2.452236065799362</v>
      </c>
      <c r="I3847">
        <v>3370</v>
      </c>
      <c r="J3847" s="134">
        <v>0.23715899467848311</v>
      </c>
    </row>
    <row r="3848" spans="3:10" x14ac:dyDescent="0.3">
      <c r="C3848">
        <v>3371</v>
      </c>
      <c r="D3848" s="40">
        <v>2.8631701454226652</v>
      </c>
      <c r="I3848">
        <v>3371</v>
      </c>
      <c r="J3848" s="134">
        <v>0.18858368056609942</v>
      </c>
    </row>
    <row r="3849" spans="3:10" x14ac:dyDescent="0.3">
      <c r="C3849">
        <v>3372</v>
      </c>
      <c r="D3849" s="40">
        <v>2.8530622056007706</v>
      </c>
      <c r="I3849">
        <v>3372</v>
      </c>
      <c r="J3849" s="134">
        <v>0.23452251187092799</v>
      </c>
    </row>
    <row r="3850" spans="3:10" x14ac:dyDescent="0.3">
      <c r="C3850">
        <v>3373</v>
      </c>
      <c r="D3850" s="40">
        <v>2.6023261230025017</v>
      </c>
      <c r="I3850">
        <v>3373</v>
      </c>
      <c r="J3850" s="134">
        <v>0.35428698219208843</v>
      </c>
    </row>
    <row r="3851" spans="3:10" x14ac:dyDescent="0.3">
      <c r="C3851">
        <v>3374</v>
      </c>
      <c r="D3851" s="40">
        <v>2.1537159944937381</v>
      </c>
      <c r="I3851">
        <v>3374</v>
      </c>
      <c r="J3851" s="134">
        <v>9.2474673414030262E-2</v>
      </c>
    </row>
    <row r="3852" spans="3:10" x14ac:dyDescent="0.3">
      <c r="C3852">
        <v>3375</v>
      </c>
      <c r="D3852" s="40">
        <v>3.6051979276115391</v>
      </c>
      <c r="I3852">
        <v>3375</v>
      </c>
      <c r="J3852" s="134">
        <v>0.33126346506757764</v>
      </c>
    </row>
    <row r="3853" spans="3:10" x14ac:dyDescent="0.3">
      <c r="C3853">
        <v>3376</v>
      </c>
      <c r="D3853" s="40">
        <v>3.4498759975118247</v>
      </c>
      <c r="I3853">
        <v>3376</v>
      </c>
      <c r="J3853" s="134">
        <v>0.14496425861281748</v>
      </c>
    </row>
    <row r="3854" spans="3:10" x14ac:dyDescent="0.3">
      <c r="C3854">
        <v>3377</v>
      </c>
      <c r="D3854" s="40">
        <v>2.2036067276808042</v>
      </c>
      <c r="I3854">
        <v>3377</v>
      </c>
      <c r="J3854" s="134">
        <v>0.36661993041130936</v>
      </c>
    </row>
    <row r="3855" spans="3:10" x14ac:dyDescent="0.3">
      <c r="C3855">
        <v>3378</v>
      </c>
      <c r="D3855" s="40">
        <v>2.8820858164926508</v>
      </c>
      <c r="I3855">
        <v>3378</v>
      </c>
      <c r="J3855" s="134">
        <v>8.8091162724935446E-2</v>
      </c>
    </row>
    <row r="3856" spans="3:10" x14ac:dyDescent="0.3">
      <c r="C3856">
        <v>3379</v>
      </c>
      <c r="D3856" s="40">
        <v>2.9291611058246381</v>
      </c>
      <c r="I3856">
        <v>3379</v>
      </c>
      <c r="J3856" s="134">
        <v>0.28513393984175517</v>
      </c>
    </row>
    <row r="3857" spans="3:10" x14ac:dyDescent="0.3">
      <c r="C3857">
        <v>3380</v>
      </c>
      <c r="D3857" s="40">
        <v>3.2179846508953909</v>
      </c>
      <c r="I3857">
        <v>3380</v>
      </c>
      <c r="J3857" s="134">
        <v>0.2053983501508474</v>
      </c>
    </row>
    <row r="3858" spans="3:10" x14ac:dyDescent="0.3">
      <c r="C3858">
        <v>3381</v>
      </c>
      <c r="D3858" s="40">
        <v>1.7636388525638953</v>
      </c>
      <c r="I3858">
        <v>3381</v>
      </c>
      <c r="J3858" s="134">
        <v>0.24104652721554021</v>
      </c>
    </row>
    <row r="3859" spans="3:10" x14ac:dyDescent="0.3">
      <c r="C3859">
        <v>3382</v>
      </c>
      <c r="D3859" s="40">
        <v>2.3780242467876302</v>
      </c>
      <c r="I3859">
        <v>3382</v>
      </c>
      <c r="J3859" s="134">
        <v>0.32412621764752925</v>
      </c>
    </row>
    <row r="3860" spans="3:10" x14ac:dyDescent="0.3">
      <c r="C3860">
        <v>3383</v>
      </c>
      <c r="D3860" s="40">
        <v>1.9308008359525146</v>
      </c>
      <c r="I3860">
        <v>3383</v>
      </c>
      <c r="J3860" s="134">
        <v>0.27781527396078642</v>
      </c>
    </row>
    <row r="3861" spans="3:10" x14ac:dyDescent="0.3">
      <c r="C3861">
        <v>3384</v>
      </c>
      <c r="D3861" s="40">
        <v>2.6366273035740844</v>
      </c>
      <c r="I3861">
        <v>3384</v>
      </c>
      <c r="J3861" s="134">
        <v>0.23237428280366124</v>
      </c>
    </row>
    <row r="3862" spans="3:10" x14ac:dyDescent="0.3">
      <c r="C3862">
        <v>3385</v>
      </c>
      <c r="D3862" s="40">
        <v>2.957627515816474</v>
      </c>
      <c r="I3862">
        <v>3385</v>
      </c>
      <c r="J3862" s="134">
        <v>0.3559373421382106</v>
      </c>
    </row>
    <row r="3863" spans="3:10" x14ac:dyDescent="0.3">
      <c r="C3863">
        <v>3386</v>
      </c>
      <c r="D3863" s="40">
        <v>2.9320405381644945</v>
      </c>
      <c r="I3863">
        <v>3386</v>
      </c>
      <c r="J3863" s="134">
        <v>0.25021793807272408</v>
      </c>
    </row>
    <row r="3864" spans="3:10" x14ac:dyDescent="0.3">
      <c r="C3864">
        <v>3387</v>
      </c>
      <c r="D3864" s="40">
        <v>2.9115232335116743</v>
      </c>
      <c r="I3864">
        <v>3387</v>
      </c>
      <c r="J3864" s="134">
        <v>0.18925136702741963</v>
      </c>
    </row>
    <row r="3865" spans="3:10" x14ac:dyDescent="0.3">
      <c r="C3865">
        <v>3388</v>
      </c>
      <c r="D3865" s="40">
        <v>2.1268416344031755</v>
      </c>
      <c r="I3865">
        <v>3388</v>
      </c>
      <c r="J3865" s="134">
        <v>0.16028814217581644</v>
      </c>
    </row>
    <row r="3866" spans="3:10" x14ac:dyDescent="0.3">
      <c r="C3866">
        <v>3389</v>
      </c>
      <c r="D3866" s="40">
        <v>3.0649603122071372</v>
      </c>
      <c r="I3866">
        <v>3389</v>
      </c>
      <c r="J3866" s="134">
        <v>0.18959329454411034</v>
      </c>
    </row>
    <row r="3867" spans="3:10" x14ac:dyDescent="0.3">
      <c r="C3867">
        <v>3390</v>
      </c>
      <c r="D3867" s="40">
        <v>3.0495921706757345</v>
      </c>
      <c r="I3867">
        <v>3390</v>
      </c>
      <c r="J3867" s="134">
        <v>0.18012127141340373</v>
      </c>
    </row>
    <row r="3868" spans="3:10" x14ac:dyDescent="0.3">
      <c r="C3868">
        <v>3391</v>
      </c>
      <c r="D3868" s="40">
        <v>3.0044738755104587</v>
      </c>
      <c r="I3868">
        <v>3391</v>
      </c>
      <c r="J3868" s="134">
        <v>0.33907413013159848</v>
      </c>
    </row>
    <row r="3869" spans="3:10" x14ac:dyDescent="0.3">
      <c r="C3869">
        <v>3392</v>
      </c>
      <c r="D3869" s="40">
        <v>2.553767787615167</v>
      </c>
      <c r="I3869">
        <v>3392</v>
      </c>
      <c r="J3869" s="134">
        <v>0.24104605412720481</v>
      </c>
    </row>
    <row r="3870" spans="3:10" x14ac:dyDescent="0.3">
      <c r="C3870">
        <v>3393</v>
      </c>
      <c r="D3870" s="40">
        <v>2.0282103613998057</v>
      </c>
      <c r="I3870">
        <v>3393</v>
      </c>
      <c r="J3870" s="134">
        <v>0.35196279040892398</v>
      </c>
    </row>
    <row r="3871" spans="3:10" x14ac:dyDescent="0.3">
      <c r="C3871">
        <v>3394</v>
      </c>
      <c r="D3871" s="40">
        <v>2.4838897901769332</v>
      </c>
      <c r="I3871">
        <v>3394</v>
      </c>
      <c r="J3871" s="134">
        <v>0.23305756054852034</v>
      </c>
    </row>
    <row r="3872" spans="3:10" x14ac:dyDescent="0.3">
      <c r="C3872">
        <v>3395</v>
      </c>
      <c r="D3872" s="40">
        <v>2.1402357232950315</v>
      </c>
      <c r="I3872">
        <v>3395</v>
      </c>
      <c r="J3872" s="134">
        <v>0.15498030157493714</v>
      </c>
    </row>
    <row r="3873" spans="3:10" x14ac:dyDescent="0.3">
      <c r="C3873">
        <v>3396</v>
      </c>
      <c r="D3873" s="40">
        <v>2.7974005710698173</v>
      </c>
      <c r="I3873">
        <v>3396</v>
      </c>
      <c r="J3873" s="134">
        <v>0.31976991426339962</v>
      </c>
    </row>
    <row r="3874" spans="3:10" x14ac:dyDescent="0.3">
      <c r="C3874">
        <v>3397</v>
      </c>
      <c r="D3874" s="40">
        <v>3.0843464093613724</v>
      </c>
      <c r="I3874">
        <v>3397</v>
      </c>
      <c r="J3874" s="134">
        <v>0.3546702981392631</v>
      </c>
    </row>
    <row r="3875" spans="3:10" x14ac:dyDescent="0.3">
      <c r="C3875">
        <v>3398</v>
      </c>
      <c r="D3875" s="40">
        <v>2.8519717486592762</v>
      </c>
      <c r="I3875">
        <v>3398</v>
      </c>
      <c r="J3875" s="134">
        <v>0.21334520568808468</v>
      </c>
    </row>
    <row r="3876" spans="3:10" x14ac:dyDescent="0.3">
      <c r="C3876">
        <v>3399</v>
      </c>
      <c r="D3876" s="40">
        <v>2.2898087518073376</v>
      </c>
      <c r="I3876">
        <v>3399</v>
      </c>
      <c r="J3876" s="134">
        <v>0.21749947465337738</v>
      </c>
    </row>
    <row r="3877" spans="3:10" x14ac:dyDescent="0.3">
      <c r="C3877">
        <v>3400</v>
      </c>
      <c r="D3877" s="40">
        <v>2.7585609172853784</v>
      </c>
      <c r="I3877">
        <v>3400</v>
      </c>
      <c r="J3877" s="134">
        <v>0.34969625739529953</v>
      </c>
    </row>
    <row r="3878" spans="3:10" x14ac:dyDescent="0.3">
      <c r="C3878">
        <v>3401</v>
      </c>
      <c r="D3878" s="40">
        <v>2.2849855388018891</v>
      </c>
      <c r="I3878">
        <v>3401</v>
      </c>
      <c r="J3878" s="134">
        <v>0.38125950883301662</v>
      </c>
    </row>
    <row r="3879" spans="3:10" x14ac:dyDescent="0.3">
      <c r="C3879">
        <v>3402</v>
      </c>
      <c r="D3879" s="40">
        <v>2.1690256288946417</v>
      </c>
      <c r="I3879">
        <v>3402</v>
      </c>
      <c r="J3879" s="134">
        <v>0.25617880425354111</v>
      </c>
    </row>
    <row r="3880" spans="3:10" x14ac:dyDescent="0.3">
      <c r="C3880">
        <v>3403</v>
      </c>
      <c r="D3880" s="40">
        <v>2.5788186495694396</v>
      </c>
      <c r="I3880">
        <v>3403</v>
      </c>
      <c r="J3880" s="134">
        <v>0.1704184346804527</v>
      </c>
    </row>
    <row r="3881" spans="3:10" x14ac:dyDescent="0.3">
      <c r="C3881">
        <v>3404</v>
      </c>
      <c r="D3881" s="40">
        <v>1.9855507043126663</v>
      </c>
      <c r="I3881">
        <v>3404</v>
      </c>
      <c r="J3881" s="134">
        <v>0.32287599755015983</v>
      </c>
    </row>
    <row r="3882" spans="3:10" x14ac:dyDescent="0.3">
      <c r="C3882">
        <v>3405</v>
      </c>
      <c r="D3882" s="40">
        <v>2.5150061622305686</v>
      </c>
      <c r="I3882">
        <v>3405</v>
      </c>
      <c r="J3882" s="134">
        <v>0.30776696436316042</v>
      </c>
    </row>
    <row r="3883" spans="3:10" x14ac:dyDescent="0.3">
      <c r="C3883">
        <v>3406</v>
      </c>
      <c r="D3883" s="40">
        <v>2.4983154868554527</v>
      </c>
      <c r="I3883">
        <v>3406</v>
      </c>
      <c r="J3883" s="134">
        <v>0.27771509418664864</v>
      </c>
    </row>
    <row r="3884" spans="3:10" x14ac:dyDescent="0.3">
      <c r="C3884">
        <v>3407</v>
      </c>
      <c r="D3884" s="40">
        <v>2.7174677241104219</v>
      </c>
      <c r="I3884">
        <v>3407</v>
      </c>
      <c r="J3884" s="134">
        <v>0.13407481177905733</v>
      </c>
    </row>
    <row r="3885" spans="3:10" x14ac:dyDescent="0.3">
      <c r="C3885">
        <v>3408</v>
      </c>
      <c r="D3885" s="40">
        <v>3.3250590358069223</v>
      </c>
      <c r="I3885">
        <v>3408</v>
      </c>
      <c r="J3885" s="134">
        <v>0.27067049816180511</v>
      </c>
    </row>
    <row r="3886" spans="3:10" x14ac:dyDescent="0.3">
      <c r="C3886">
        <v>3409</v>
      </c>
      <c r="D3886" s="40">
        <v>3.2792982637344297</v>
      </c>
      <c r="I3886">
        <v>3409</v>
      </c>
      <c r="J3886" s="134">
        <v>0.29043199803823971</v>
      </c>
    </row>
    <row r="3887" spans="3:10" x14ac:dyDescent="0.3">
      <c r="C3887">
        <v>3410</v>
      </c>
      <c r="D3887" s="40">
        <v>3.308012118619696</v>
      </c>
      <c r="I3887">
        <v>3410</v>
      </c>
      <c r="J3887" s="134">
        <v>0.1334184620599308</v>
      </c>
    </row>
    <row r="3888" spans="3:10" x14ac:dyDescent="0.3">
      <c r="C3888">
        <v>3411</v>
      </c>
      <c r="D3888" s="40">
        <v>2.5595629433216893</v>
      </c>
      <c r="I3888">
        <v>3411</v>
      </c>
      <c r="J3888" s="134">
        <v>0.29996567025023801</v>
      </c>
    </row>
    <row r="3889" spans="3:10" x14ac:dyDescent="0.3">
      <c r="C3889">
        <v>3412</v>
      </c>
      <c r="D3889" s="40">
        <v>2.274768835800403</v>
      </c>
      <c r="I3889">
        <v>3412</v>
      </c>
      <c r="J3889" s="134">
        <v>0.23917991333648536</v>
      </c>
    </row>
    <row r="3890" spans="3:10" x14ac:dyDescent="0.3">
      <c r="C3890">
        <v>3413</v>
      </c>
      <c r="D3890" s="40">
        <v>2.2085450402660882</v>
      </c>
      <c r="I3890">
        <v>3413</v>
      </c>
      <c r="J3890" s="134">
        <v>0.24912999859954343</v>
      </c>
    </row>
    <row r="3891" spans="3:10" x14ac:dyDescent="0.3">
      <c r="C3891">
        <v>3414</v>
      </c>
      <c r="D3891" s="40">
        <v>2.9563464508143675</v>
      </c>
      <c r="I3891">
        <v>3414</v>
      </c>
      <c r="J3891" s="134">
        <v>0.18636456004134394</v>
      </c>
    </row>
    <row r="3892" spans="3:10" x14ac:dyDescent="0.3">
      <c r="C3892">
        <v>3415</v>
      </c>
      <c r="D3892" s="40">
        <v>1.7103283497446899</v>
      </c>
      <c r="I3892">
        <v>3415</v>
      </c>
      <c r="J3892" s="134">
        <v>0.1911198617138905</v>
      </c>
    </row>
    <row r="3893" spans="3:10" x14ac:dyDescent="0.3">
      <c r="C3893">
        <v>3416</v>
      </c>
      <c r="D3893" s="40">
        <v>3.0016816819061374</v>
      </c>
      <c r="I3893">
        <v>3416</v>
      </c>
      <c r="J3893" s="134">
        <v>0.30908403715163724</v>
      </c>
    </row>
    <row r="3894" spans="3:10" x14ac:dyDescent="0.3">
      <c r="C3894">
        <v>3417</v>
      </c>
      <c r="D3894" s="40">
        <v>2.7342840181909063</v>
      </c>
      <c r="I3894">
        <v>3417</v>
      </c>
      <c r="J3894" s="134">
        <v>0.26524381506986394</v>
      </c>
    </row>
    <row r="3895" spans="3:10" x14ac:dyDescent="0.3">
      <c r="C3895">
        <v>3418</v>
      </c>
      <c r="D3895" s="40">
        <v>2.8770111090606387</v>
      </c>
      <c r="I3895">
        <v>3418</v>
      </c>
      <c r="J3895" s="134">
        <v>0.1189451588582342</v>
      </c>
    </row>
    <row r="3896" spans="3:10" x14ac:dyDescent="0.3">
      <c r="C3896">
        <v>3419</v>
      </c>
      <c r="D3896" s="40">
        <v>3.3523252671404888</v>
      </c>
      <c r="I3896">
        <v>3419</v>
      </c>
      <c r="J3896" s="134">
        <v>0.18707380057230494</v>
      </c>
    </row>
    <row r="3897" spans="3:10" x14ac:dyDescent="0.3">
      <c r="C3897">
        <v>3420</v>
      </c>
      <c r="D3897" s="40">
        <v>1.8888711243293286</v>
      </c>
      <c r="I3897">
        <v>3420</v>
      </c>
      <c r="J3897" s="134">
        <v>0.37469135156019173</v>
      </c>
    </row>
    <row r="3898" spans="3:10" x14ac:dyDescent="0.3">
      <c r="C3898">
        <v>3421</v>
      </c>
      <c r="D3898" s="40">
        <v>3.2739475996328773</v>
      </c>
      <c r="I3898">
        <v>3421</v>
      </c>
      <c r="J3898" s="134">
        <v>0.40626594105063241</v>
      </c>
    </row>
    <row r="3899" spans="3:10" x14ac:dyDescent="0.3">
      <c r="C3899">
        <v>3422</v>
      </c>
      <c r="D3899" s="40">
        <v>3.4799565565271982</v>
      </c>
      <c r="I3899">
        <v>3422</v>
      </c>
      <c r="J3899" s="134">
        <v>0.31919000746440984</v>
      </c>
    </row>
    <row r="3900" spans="3:10" x14ac:dyDescent="0.3">
      <c r="C3900">
        <v>3423</v>
      </c>
      <c r="D3900" s="40">
        <v>2.8841759579392203</v>
      </c>
      <c r="I3900">
        <v>3423</v>
      </c>
      <c r="J3900" s="134">
        <v>0.22656318262403663</v>
      </c>
    </row>
    <row r="3901" spans="3:10" x14ac:dyDescent="0.3">
      <c r="C3901">
        <v>3424</v>
      </c>
      <c r="D3901" s="40">
        <v>2.4923223337166798</v>
      </c>
      <c r="I3901">
        <v>3424</v>
      </c>
      <c r="J3901" s="134">
        <v>9.9775097617895714E-2</v>
      </c>
    </row>
    <row r="3902" spans="3:10" x14ac:dyDescent="0.3">
      <c r="C3902">
        <v>3425</v>
      </c>
      <c r="D3902" s="40">
        <v>2.4832338105639939</v>
      </c>
      <c r="I3902">
        <v>3425</v>
      </c>
      <c r="J3902" s="134">
        <v>0.28410219019207994</v>
      </c>
    </row>
    <row r="3903" spans="3:10" x14ac:dyDescent="0.3">
      <c r="C3903">
        <v>3426</v>
      </c>
      <c r="D3903" s="40">
        <v>1.6942215543926811</v>
      </c>
      <c r="I3903">
        <v>3426</v>
      </c>
      <c r="J3903" s="134">
        <v>0.30254526697942841</v>
      </c>
    </row>
    <row r="3904" spans="3:10" x14ac:dyDescent="0.3">
      <c r="C3904">
        <v>3427</v>
      </c>
      <c r="D3904" s="40">
        <v>2.1236483599407991</v>
      </c>
      <c r="I3904">
        <v>3427</v>
      </c>
      <c r="J3904" s="134">
        <v>0.10083410242939705</v>
      </c>
    </row>
    <row r="3905" spans="3:10" x14ac:dyDescent="0.3">
      <c r="C3905">
        <v>3428</v>
      </c>
      <c r="D3905" s="40">
        <v>2.0476144217540373</v>
      </c>
      <c r="I3905">
        <v>3428</v>
      </c>
      <c r="J3905" s="134">
        <v>0.22318169008777589</v>
      </c>
    </row>
    <row r="3906" spans="3:10" x14ac:dyDescent="0.3">
      <c r="C3906">
        <v>3429</v>
      </c>
      <c r="D3906" s="40">
        <v>2.0586351937076293</v>
      </c>
      <c r="I3906">
        <v>3429</v>
      </c>
      <c r="J3906" s="134">
        <v>0.22860396057330701</v>
      </c>
    </row>
    <row r="3907" spans="3:10" x14ac:dyDescent="0.3">
      <c r="C3907">
        <v>3430</v>
      </c>
      <c r="D3907" s="40">
        <v>2.6223378140888878</v>
      </c>
      <c r="I3907">
        <v>3430</v>
      </c>
      <c r="J3907" s="134">
        <v>0.24483749471948513</v>
      </c>
    </row>
    <row r="3908" spans="3:10" x14ac:dyDescent="0.3">
      <c r="C3908">
        <v>3431</v>
      </c>
      <c r="D3908" s="40">
        <v>2.4175717112318447</v>
      </c>
      <c r="I3908">
        <v>3431</v>
      </c>
      <c r="J3908" s="134">
        <v>0.23672508163892303</v>
      </c>
    </row>
    <row r="3909" spans="3:10" x14ac:dyDescent="0.3">
      <c r="C3909">
        <v>3432</v>
      </c>
      <c r="D3909" s="40">
        <v>2.9185595387715675</v>
      </c>
      <c r="I3909">
        <v>3432</v>
      </c>
      <c r="J3909" s="134">
        <v>0.19935581173196737</v>
      </c>
    </row>
    <row r="3910" spans="3:10" x14ac:dyDescent="0.3">
      <c r="C3910">
        <v>3433</v>
      </c>
      <c r="D3910" s="40">
        <v>2.6966917855323782</v>
      </c>
      <c r="I3910">
        <v>3433</v>
      </c>
      <c r="J3910" s="134">
        <v>0.22348168576244776</v>
      </c>
    </row>
    <row r="3911" spans="3:10" x14ac:dyDescent="0.3">
      <c r="C3911">
        <v>3434</v>
      </c>
      <c r="D3911" s="40">
        <v>2.5179683990530446</v>
      </c>
      <c r="I3911">
        <v>3434</v>
      </c>
      <c r="J3911" s="134">
        <v>0.21481108446798625</v>
      </c>
    </row>
    <row r="3912" spans="3:10" x14ac:dyDescent="0.3">
      <c r="C3912">
        <v>3435</v>
      </c>
      <c r="D3912" s="40">
        <v>2.1150217945483698</v>
      </c>
      <c r="I3912">
        <v>3435</v>
      </c>
      <c r="J3912" s="134">
        <v>0.27257658910496341</v>
      </c>
    </row>
    <row r="3913" spans="3:10" x14ac:dyDescent="0.3">
      <c r="C3913">
        <v>3436</v>
      </c>
      <c r="D3913" s="40">
        <v>2.734784479878329</v>
      </c>
      <c r="I3913">
        <v>3436</v>
      </c>
      <c r="J3913" s="134">
        <v>0.20631400158363156</v>
      </c>
    </row>
    <row r="3914" spans="3:10" x14ac:dyDescent="0.3">
      <c r="C3914">
        <v>3437</v>
      </c>
      <c r="D3914" s="40">
        <v>3.0682432700353859</v>
      </c>
      <c r="I3914">
        <v>3437</v>
      </c>
      <c r="J3914" s="134">
        <v>0.21798785237650709</v>
      </c>
    </row>
    <row r="3915" spans="3:10" x14ac:dyDescent="0.3">
      <c r="C3915">
        <v>3438</v>
      </c>
      <c r="D3915" s="40">
        <v>1.9498965964772033</v>
      </c>
      <c r="I3915">
        <v>3438</v>
      </c>
      <c r="J3915" s="134">
        <v>0.18333423562191209</v>
      </c>
    </row>
    <row r="3916" spans="3:10" x14ac:dyDescent="0.3">
      <c r="C3916">
        <v>3439</v>
      </c>
      <c r="D3916" s="40">
        <v>2.265394291568076</v>
      </c>
      <c r="I3916">
        <v>3439</v>
      </c>
      <c r="J3916" s="134">
        <v>0.28097671367954402</v>
      </c>
    </row>
    <row r="3917" spans="3:10" x14ac:dyDescent="0.3">
      <c r="C3917">
        <v>3440</v>
      </c>
      <c r="D3917" s="40">
        <v>3.591602346173552</v>
      </c>
      <c r="I3917">
        <v>3440</v>
      </c>
      <c r="J3917" s="134">
        <v>0.3322462585762298</v>
      </c>
    </row>
    <row r="3918" spans="3:10" x14ac:dyDescent="0.3">
      <c r="C3918">
        <v>3441</v>
      </c>
      <c r="D3918" s="40">
        <v>3.2457819012254254</v>
      </c>
      <c r="I3918">
        <v>3441</v>
      </c>
      <c r="J3918" s="134">
        <v>0.30786256283303981</v>
      </c>
    </row>
    <row r="3919" spans="3:10" x14ac:dyDescent="0.3">
      <c r="C3919">
        <v>3442</v>
      </c>
      <c r="D3919" s="40">
        <v>2.6127588665655548</v>
      </c>
      <c r="I3919">
        <v>3442</v>
      </c>
      <c r="J3919" s="134">
        <v>0.29868894566290649</v>
      </c>
    </row>
    <row r="3920" spans="3:10" x14ac:dyDescent="0.3">
      <c r="C3920">
        <v>3443</v>
      </c>
      <c r="D3920" s="40">
        <v>2.9305979699659259</v>
      </c>
      <c r="I3920">
        <v>3443</v>
      </c>
      <c r="J3920" s="134">
        <v>0.27008761034733775</v>
      </c>
    </row>
    <row r="3921" spans="3:10" x14ac:dyDescent="0.3">
      <c r="C3921">
        <v>3444</v>
      </c>
      <c r="D3921" s="40">
        <v>2.4870971240891047</v>
      </c>
      <c r="I3921">
        <v>3444</v>
      </c>
      <c r="J3921" s="134">
        <v>0.12469996322091292</v>
      </c>
    </row>
    <row r="3922" spans="3:10" x14ac:dyDescent="0.3">
      <c r="C3922">
        <v>3445</v>
      </c>
      <c r="D3922" s="40">
        <v>1.848249498020786</v>
      </c>
      <c r="I3922">
        <v>3445</v>
      </c>
      <c r="J3922" s="134">
        <v>0.11491591361326758</v>
      </c>
    </row>
    <row r="3923" spans="3:10" x14ac:dyDescent="0.3">
      <c r="C3923">
        <v>3446</v>
      </c>
      <c r="D3923" s="40">
        <v>2.9376634577158733</v>
      </c>
      <c r="I3923">
        <v>3446</v>
      </c>
      <c r="J3923" s="134">
        <v>0.28726999957790555</v>
      </c>
    </row>
    <row r="3924" spans="3:10" x14ac:dyDescent="0.3">
      <c r="C3924">
        <v>3447</v>
      </c>
      <c r="D3924" s="40">
        <v>2.5061708308181756</v>
      </c>
      <c r="I3924">
        <v>3447</v>
      </c>
      <c r="J3924" s="134">
        <v>0.24176886485775029</v>
      </c>
    </row>
    <row r="3925" spans="3:10" x14ac:dyDescent="0.3">
      <c r="C3925">
        <v>3448</v>
      </c>
      <c r="D3925" s="40">
        <v>2.3700921476596535</v>
      </c>
      <c r="I3925">
        <v>3448</v>
      </c>
      <c r="J3925" s="134">
        <v>0.33629828499187253</v>
      </c>
    </row>
    <row r="3926" spans="3:10" x14ac:dyDescent="0.3">
      <c r="C3926">
        <v>3449</v>
      </c>
      <c r="D3926" s="40">
        <v>1.7799230860547834</v>
      </c>
      <c r="I3926">
        <v>3449</v>
      </c>
      <c r="J3926" s="134">
        <v>0.22657688090879202</v>
      </c>
    </row>
    <row r="3927" spans="3:10" x14ac:dyDescent="0.3">
      <c r="C3927">
        <v>3450</v>
      </c>
      <c r="D3927" s="40">
        <v>1.881774432824298</v>
      </c>
      <c r="I3927">
        <v>3450</v>
      </c>
      <c r="J3927" s="134">
        <v>0.20787906958878244</v>
      </c>
    </row>
    <row r="3928" spans="3:10" x14ac:dyDescent="0.3">
      <c r="C3928">
        <v>3451</v>
      </c>
      <c r="D3928" s="40">
        <v>2.0508446958702402</v>
      </c>
      <c r="I3928">
        <v>3451</v>
      </c>
      <c r="J3928" s="134">
        <v>0.37519075686269288</v>
      </c>
    </row>
    <row r="3929" spans="3:10" x14ac:dyDescent="0.3">
      <c r="C3929">
        <v>3452</v>
      </c>
      <c r="D3929" s="40">
        <v>2.6165833468710291</v>
      </c>
      <c r="I3929">
        <v>3452</v>
      </c>
      <c r="J3929" s="134">
        <v>0.20303449141959229</v>
      </c>
    </row>
    <row r="3930" spans="3:10" x14ac:dyDescent="0.3">
      <c r="C3930">
        <v>3453</v>
      </c>
      <c r="D3930" s="40">
        <v>2.3327974243930005</v>
      </c>
      <c r="I3930">
        <v>3453</v>
      </c>
      <c r="J3930" s="134">
        <v>0.37669216318318188</v>
      </c>
    </row>
    <row r="3931" spans="3:10" x14ac:dyDescent="0.3">
      <c r="C3931">
        <v>3454</v>
      </c>
      <c r="D3931" s="40">
        <v>2.7148384188518881</v>
      </c>
      <c r="I3931">
        <v>3454</v>
      </c>
      <c r="J3931" s="134">
        <v>0.2936930869201122</v>
      </c>
    </row>
    <row r="3932" spans="3:10" x14ac:dyDescent="0.3">
      <c r="C3932">
        <v>3455</v>
      </c>
      <c r="D3932" s="40">
        <v>2.6808504276752396</v>
      </c>
      <c r="I3932">
        <v>3455</v>
      </c>
      <c r="J3932" s="134">
        <v>0.20981396741583636</v>
      </c>
    </row>
    <row r="3933" spans="3:10" x14ac:dyDescent="0.3">
      <c r="C3933">
        <v>3456</v>
      </c>
      <c r="D3933" s="40">
        <v>3.184293050396259</v>
      </c>
      <c r="I3933">
        <v>3456</v>
      </c>
      <c r="J3933" s="134">
        <v>0.23434807358866294</v>
      </c>
    </row>
    <row r="3934" spans="3:10" x14ac:dyDescent="0.3">
      <c r="C3934">
        <v>3457</v>
      </c>
      <c r="D3934" s="40">
        <v>2.3820559239077364</v>
      </c>
      <c r="I3934">
        <v>3457</v>
      </c>
      <c r="J3934" s="134">
        <v>0.39176878597447273</v>
      </c>
    </row>
    <row r="3935" spans="3:10" x14ac:dyDescent="0.3">
      <c r="C3935">
        <v>3458</v>
      </c>
      <c r="D3935" s="40">
        <v>3.3549440511458259</v>
      </c>
      <c r="I3935">
        <v>3458</v>
      </c>
      <c r="J3935" s="134">
        <v>0.19397155685390088</v>
      </c>
    </row>
    <row r="3936" spans="3:10" x14ac:dyDescent="0.3">
      <c r="C3936">
        <v>3459</v>
      </c>
      <c r="D3936" s="40">
        <v>2.1055820784236805</v>
      </c>
      <c r="I3936">
        <v>3459</v>
      </c>
      <c r="J3936" s="134">
        <v>0.2776233191219093</v>
      </c>
    </row>
    <row r="3937" spans="3:10" x14ac:dyDescent="0.3">
      <c r="C3937">
        <v>3460</v>
      </c>
      <c r="D3937" s="40">
        <v>2.446826867609539</v>
      </c>
      <c r="I3937">
        <v>3460</v>
      </c>
      <c r="J3937" s="134">
        <v>0.1415264693680216</v>
      </c>
    </row>
    <row r="3938" spans="3:10" x14ac:dyDescent="0.3">
      <c r="C3938">
        <v>3461</v>
      </c>
      <c r="D3938" s="40">
        <v>2.0732492111932364</v>
      </c>
      <c r="I3938">
        <v>3461</v>
      </c>
      <c r="J3938" s="134">
        <v>0.35190386382920535</v>
      </c>
    </row>
    <row r="3939" spans="3:10" x14ac:dyDescent="0.3">
      <c r="C3939">
        <v>3462</v>
      </c>
      <c r="D3939" s="40">
        <v>2.4248330455580822</v>
      </c>
      <c r="I3939">
        <v>3462</v>
      </c>
      <c r="J3939" s="134">
        <v>0.15413248149505621</v>
      </c>
    </row>
    <row r="3940" spans="3:10" x14ac:dyDescent="0.3">
      <c r="C3940">
        <v>3463</v>
      </c>
      <c r="D3940" s="40">
        <v>2.4565076871486822</v>
      </c>
      <c r="I3940">
        <v>3463</v>
      </c>
      <c r="J3940" s="134">
        <v>0.34106534070322581</v>
      </c>
    </row>
    <row r="3941" spans="3:10" x14ac:dyDescent="0.3">
      <c r="C3941">
        <v>3464</v>
      </c>
      <c r="D3941" s="40">
        <v>2.7946617201545321</v>
      </c>
      <c r="I3941">
        <v>3464</v>
      </c>
      <c r="J3941" s="134">
        <v>0.32537085271521304</v>
      </c>
    </row>
    <row r="3942" spans="3:10" x14ac:dyDescent="0.3">
      <c r="C3942">
        <v>3465</v>
      </c>
      <c r="D3942" s="40">
        <v>3.3114897518110462</v>
      </c>
      <c r="I3942">
        <v>3465</v>
      </c>
      <c r="J3942" s="134">
        <v>0.27269747230705565</v>
      </c>
    </row>
    <row r="3943" spans="3:10" x14ac:dyDescent="0.3">
      <c r="C3943">
        <v>3466</v>
      </c>
      <c r="D3943" s="40">
        <v>2.4763074350640744</v>
      </c>
      <c r="I3943">
        <v>3466</v>
      </c>
      <c r="J3943" s="134">
        <v>9.4080190582966017E-2</v>
      </c>
    </row>
    <row r="3944" spans="3:10" x14ac:dyDescent="0.3">
      <c r="C3944">
        <v>3467</v>
      </c>
      <c r="D3944" s="40">
        <v>1.7668078053022966</v>
      </c>
      <c r="I3944">
        <v>3467</v>
      </c>
      <c r="J3944" s="134">
        <v>0.27005565495173633</v>
      </c>
    </row>
    <row r="3945" spans="3:10" x14ac:dyDescent="0.3">
      <c r="C3945">
        <v>3468</v>
      </c>
      <c r="D3945" s="40">
        <v>1.7645237256263364</v>
      </c>
      <c r="I3945">
        <v>3468</v>
      </c>
      <c r="J3945" s="134">
        <v>0.22461147249149782</v>
      </c>
    </row>
    <row r="3946" spans="3:10" x14ac:dyDescent="0.3">
      <c r="C3946">
        <v>3469</v>
      </c>
      <c r="D3946" s="40">
        <v>2.6731578346291265</v>
      </c>
      <c r="I3946">
        <v>3469</v>
      </c>
      <c r="J3946" s="134">
        <v>0.26014210377649882</v>
      </c>
    </row>
    <row r="3947" spans="3:10" x14ac:dyDescent="0.3">
      <c r="C3947">
        <v>3470</v>
      </c>
      <c r="D3947" s="40">
        <v>3.0834255958192593</v>
      </c>
      <c r="I3947">
        <v>3470</v>
      </c>
      <c r="J3947" s="134">
        <v>0.20196878575058852</v>
      </c>
    </row>
    <row r="3948" spans="3:10" x14ac:dyDescent="0.3">
      <c r="C3948">
        <v>3471</v>
      </c>
      <c r="D3948" s="40">
        <v>2.5029639943310773</v>
      </c>
      <c r="I3948">
        <v>3471</v>
      </c>
      <c r="J3948" s="134">
        <v>0.26354272003311641</v>
      </c>
    </row>
    <row r="3949" spans="3:10" x14ac:dyDescent="0.3">
      <c r="C3949">
        <v>3472</v>
      </c>
      <c r="D3949" s="40">
        <v>2.9794324593167349</v>
      </c>
      <c r="I3949">
        <v>3472</v>
      </c>
      <c r="J3949" s="134">
        <v>0.26048300751587616</v>
      </c>
    </row>
    <row r="3950" spans="3:10" x14ac:dyDescent="0.3">
      <c r="C3950">
        <v>3473</v>
      </c>
      <c r="D3950" s="40">
        <v>2.0896568993746216</v>
      </c>
      <c r="I3950">
        <v>3473</v>
      </c>
      <c r="J3950" s="134">
        <v>0.21268845774813006</v>
      </c>
    </row>
    <row r="3951" spans="3:10" x14ac:dyDescent="0.3">
      <c r="C3951">
        <v>3474</v>
      </c>
      <c r="D3951" s="40">
        <v>2.5362301039582489</v>
      </c>
      <c r="I3951">
        <v>3474</v>
      </c>
      <c r="J3951" s="134">
        <v>0.251989885620584</v>
      </c>
    </row>
    <row r="3952" spans="3:10" x14ac:dyDescent="0.3">
      <c r="C3952">
        <v>3475</v>
      </c>
      <c r="D3952" s="40">
        <v>1.9196542724216445</v>
      </c>
      <c r="I3952">
        <v>3475</v>
      </c>
      <c r="J3952" s="134">
        <v>0.16133071192562043</v>
      </c>
    </row>
    <row r="3953" spans="3:10" x14ac:dyDescent="0.3">
      <c r="C3953">
        <v>3476</v>
      </c>
      <c r="D3953" s="40">
        <v>1.7436600609969233</v>
      </c>
      <c r="I3953">
        <v>3476</v>
      </c>
      <c r="J3953" s="134">
        <v>0.18449581014184457</v>
      </c>
    </row>
    <row r="3954" spans="3:10" x14ac:dyDescent="0.3">
      <c r="C3954">
        <v>3477</v>
      </c>
      <c r="D3954" s="40">
        <v>2.0959853740322028</v>
      </c>
      <c r="I3954">
        <v>3477</v>
      </c>
      <c r="J3954" s="134">
        <v>0.35103890618139499</v>
      </c>
    </row>
    <row r="3955" spans="3:10" x14ac:dyDescent="0.3">
      <c r="C3955">
        <v>3478</v>
      </c>
      <c r="D3955" s="40">
        <v>1.5736340230950137</v>
      </c>
      <c r="I3955">
        <v>3478</v>
      </c>
      <c r="J3955" s="134">
        <v>0.33336490174268429</v>
      </c>
    </row>
    <row r="3956" spans="3:10" x14ac:dyDescent="0.3">
      <c r="C3956">
        <v>3479</v>
      </c>
      <c r="D3956" s="40">
        <v>2.6613983027936152</v>
      </c>
      <c r="I3956">
        <v>3479</v>
      </c>
      <c r="J3956" s="134">
        <v>0.32311714683024895</v>
      </c>
    </row>
    <row r="3957" spans="3:10" x14ac:dyDescent="0.3">
      <c r="C3957">
        <v>3480</v>
      </c>
      <c r="D3957" s="40">
        <v>3.3129849455959404</v>
      </c>
      <c r="I3957">
        <v>3480</v>
      </c>
      <c r="J3957" s="134">
        <v>0.24208363281560241</v>
      </c>
    </row>
    <row r="3958" spans="3:10" x14ac:dyDescent="0.3">
      <c r="C3958">
        <v>3481</v>
      </c>
      <c r="D3958" s="40">
        <v>2.9902400845679793</v>
      </c>
      <c r="I3958">
        <v>3481</v>
      </c>
      <c r="J3958" s="134">
        <v>0.31209245122057827</v>
      </c>
    </row>
    <row r="3959" spans="3:10" x14ac:dyDescent="0.3">
      <c r="C3959">
        <v>3482</v>
      </c>
      <c r="D3959" s="40">
        <v>3.4001318028812255</v>
      </c>
      <c r="I3959">
        <v>3482</v>
      </c>
      <c r="J3959" s="134">
        <v>0.15758398480243163</v>
      </c>
    </row>
    <row r="3960" spans="3:10" x14ac:dyDescent="0.3">
      <c r="C3960">
        <v>3483</v>
      </c>
      <c r="D3960" s="40">
        <v>2.7220025351534396</v>
      </c>
      <c r="I3960">
        <v>3483</v>
      </c>
      <c r="J3960" s="134">
        <v>0.31219748178581663</v>
      </c>
    </row>
    <row r="3961" spans="3:10" x14ac:dyDescent="0.3">
      <c r="C3961">
        <v>3484</v>
      </c>
      <c r="D3961" s="40">
        <v>2.9171098100737671</v>
      </c>
      <c r="I3961">
        <v>3484</v>
      </c>
      <c r="J3961" s="134">
        <v>0.23640734167665745</v>
      </c>
    </row>
    <row r="3962" spans="3:10" x14ac:dyDescent="0.3">
      <c r="C3962">
        <v>3485</v>
      </c>
      <c r="D3962" s="40">
        <v>2.2932609950035285</v>
      </c>
      <c r="I3962">
        <v>3485</v>
      </c>
      <c r="J3962" s="134">
        <v>0.20340586739228339</v>
      </c>
    </row>
    <row r="3963" spans="3:10" x14ac:dyDescent="0.3">
      <c r="C3963">
        <v>3486</v>
      </c>
      <c r="D3963" s="40">
        <v>3.2889475370754213</v>
      </c>
      <c r="I3963">
        <v>3486</v>
      </c>
      <c r="J3963" s="134">
        <v>0.18784563668237708</v>
      </c>
    </row>
    <row r="3964" spans="3:10" x14ac:dyDescent="0.3">
      <c r="C3964">
        <v>3487</v>
      </c>
      <c r="D3964" s="40">
        <v>2.0401593682927635</v>
      </c>
      <c r="I3964">
        <v>3487</v>
      </c>
      <c r="J3964" s="134">
        <v>0.17762559890961427</v>
      </c>
    </row>
    <row r="3965" spans="3:10" x14ac:dyDescent="0.3">
      <c r="C3965">
        <v>3488</v>
      </c>
      <c r="D3965" s="40">
        <v>2.3924422709284512</v>
      </c>
      <c r="I3965">
        <v>3488</v>
      </c>
      <c r="J3965" s="134">
        <v>0.34715780433762133</v>
      </c>
    </row>
    <row r="3966" spans="3:10" x14ac:dyDescent="0.3">
      <c r="C3966">
        <v>3489</v>
      </c>
      <c r="D3966" s="40">
        <v>3.0321052624635145</v>
      </c>
      <c r="I3966">
        <v>3489</v>
      </c>
      <c r="J3966" s="134">
        <v>0.2536543994475684</v>
      </c>
    </row>
    <row r="3967" spans="3:10" x14ac:dyDescent="0.3">
      <c r="C3967">
        <v>3490</v>
      </c>
      <c r="D3967" s="40">
        <v>1.9313349867778313</v>
      </c>
      <c r="I3967">
        <v>3490</v>
      </c>
      <c r="J3967" s="134">
        <v>0.22022417059158639</v>
      </c>
    </row>
    <row r="3968" spans="3:10" x14ac:dyDescent="0.3">
      <c r="C3968">
        <v>3491</v>
      </c>
      <c r="D3968" s="40">
        <v>1.9238919450070888</v>
      </c>
      <c r="I3968">
        <v>3491</v>
      </c>
      <c r="J3968" s="134">
        <v>0.32107262618199561</v>
      </c>
    </row>
    <row r="3969" spans="3:10" x14ac:dyDescent="0.3">
      <c r="C3969">
        <v>3492</v>
      </c>
      <c r="D3969" s="40">
        <v>3.2492032134805471</v>
      </c>
      <c r="I3969">
        <v>3492</v>
      </c>
      <c r="J3969" s="134">
        <v>0.37753282011277634</v>
      </c>
    </row>
    <row r="3970" spans="3:10" x14ac:dyDescent="0.3">
      <c r="C3970">
        <v>3493</v>
      </c>
      <c r="D3970" s="40">
        <v>2.8088952397325047</v>
      </c>
      <c r="I3970">
        <v>3493</v>
      </c>
      <c r="J3970" s="134">
        <v>0.35268202946802329</v>
      </c>
    </row>
    <row r="3971" spans="3:10" x14ac:dyDescent="0.3">
      <c r="C3971">
        <v>3494</v>
      </c>
      <c r="D3971" s="40">
        <v>2.9340890578769105</v>
      </c>
      <c r="I3971">
        <v>3494</v>
      </c>
      <c r="J3971" s="134">
        <v>0.20113005056744204</v>
      </c>
    </row>
    <row r="3972" spans="3:10" x14ac:dyDescent="0.3">
      <c r="C3972">
        <v>3495</v>
      </c>
      <c r="D3972" s="40">
        <v>2.9415375880460317</v>
      </c>
      <c r="I3972">
        <v>3495</v>
      </c>
      <c r="J3972" s="134">
        <v>0.23944804779846107</v>
      </c>
    </row>
    <row r="3973" spans="3:10" x14ac:dyDescent="0.3">
      <c r="C3973">
        <v>3496</v>
      </c>
      <c r="D3973" s="40">
        <v>2.5226382772647304</v>
      </c>
      <c r="I3973">
        <v>3496</v>
      </c>
      <c r="J3973" s="134">
        <v>0.35034418154484137</v>
      </c>
    </row>
    <row r="3974" spans="3:10" x14ac:dyDescent="0.3">
      <c r="C3974">
        <v>3497</v>
      </c>
      <c r="D3974" s="40">
        <v>2.6593111715036146</v>
      </c>
      <c r="I3974">
        <v>3497</v>
      </c>
      <c r="J3974" s="134">
        <v>0.32259574635908073</v>
      </c>
    </row>
    <row r="3975" spans="3:10" x14ac:dyDescent="0.3">
      <c r="C3975">
        <v>3498</v>
      </c>
      <c r="D3975" s="40">
        <v>2.1190080910319233</v>
      </c>
      <c r="I3975">
        <v>3498</v>
      </c>
      <c r="J3975" s="134">
        <v>0.16665934112944214</v>
      </c>
    </row>
    <row r="3976" spans="3:10" x14ac:dyDescent="0.3">
      <c r="C3976">
        <v>3499</v>
      </c>
      <c r="D3976" s="40">
        <v>2.6670294939996602</v>
      </c>
      <c r="I3976">
        <v>3499</v>
      </c>
      <c r="J3976" s="134">
        <v>0.24228501827182991</v>
      </c>
    </row>
    <row r="3977" spans="3:10" x14ac:dyDescent="0.3">
      <c r="C3977">
        <v>3500</v>
      </c>
      <c r="D3977" s="40">
        <v>2.9945304163275419</v>
      </c>
      <c r="I3977">
        <v>3500</v>
      </c>
      <c r="J3977" s="134">
        <v>0.24506512985955142</v>
      </c>
    </row>
    <row r="3978" spans="3:10" x14ac:dyDescent="0.3">
      <c r="C3978">
        <v>3501</v>
      </c>
      <c r="D3978" s="40">
        <v>1.7471281681007109</v>
      </c>
      <c r="I3978">
        <v>3501</v>
      </c>
      <c r="J3978" s="134">
        <v>0.30831544954729284</v>
      </c>
    </row>
    <row r="3979" spans="3:10" x14ac:dyDescent="0.3">
      <c r="C3979">
        <v>3502</v>
      </c>
      <c r="D3979" s="40">
        <v>1.7311355268406523</v>
      </c>
      <c r="I3979">
        <v>3502</v>
      </c>
      <c r="J3979" s="134">
        <v>0.144009660918756</v>
      </c>
    </row>
    <row r="3980" spans="3:10" x14ac:dyDescent="0.3">
      <c r="C3980">
        <v>3503</v>
      </c>
      <c r="D3980" s="40">
        <v>3.3408097024106382</v>
      </c>
      <c r="I3980">
        <v>3503</v>
      </c>
      <c r="J3980" s="134">
        <v>0.29666588266052352</v>
      </c>
    </row>
    <row r="3981" spans="3:10" x14ac:dyDescent="0.3">
      <c r="C3981">
        <v>3504</v>
      </c>
      <c r="D3981" s="40">
        <v>2.5715865551233095</v>
      </c>
      <c r="I3981">
        <v>3504</v>
      </c>
      <c r="J3981" s="134">
        <v>0.20800265084593828</v>
      </c>
    </row>
    <row r="3982" spans="3:10" x14ac:dyDescent="0.3">
      <c r="C3982">
        <v>3505</v>
      </c>
      <c r="D3982" s="40">
        <v>2.7854020091695788</v>
      </c>
      <c r="I3982">
        <v>3505</v>
      </c>
      <c r="J3982" s="134">
        <v>0.31551799486595988</v>
      </c>
    </row>
    <row r="3983" spans="3:10" x14ac:dyDescent="0.3">
      <c r="C3983">
        <v>3506</v>
      </c>
      <c r="D3983" s="40">
        <v>3.5562214776557219</v>
      </c>
      <c r="I3983">
        <v>3506</v>
      </c>
      <c r="J3983" s="134">
        <v>0.2692861191460505</v>
      </c>
    </row>
    <row r="3984" spans="3:10" x14ac:dyDescent="0.3">
      <c r="C3984">
        <v>3507</v>
      </c>
      <c r="D3984" s="40">
        <v>1.8409849396094899</v>
      </c>
      <c r="I3984">
        <v>3507</v>
      </c>
      <c r="J3984" s="134">
        <v>4.7224772510294333E-2</v>
      </c>
    </row>
    <row r="3985" spans="3:10" x14ac:dyDescent="0.3">
      <c r="C3985">
        <v>3508</v>
      </c>
      <c r="D3985" s="40">
        <v>2.6309907375994213</v>
      </c>
      <c r="I3985">
        <v>3508</v>
      </c>
      <c r="J3985" s="134">
        <v>0.27496022354259342</v>
      </c>
    </row>
    <row r="3986" spans="3:10" x14ac:dyDescent="0.3">
      <c r="C3986">
        <v>3509</v>
      </c>
      <c r="D3986" s="40">
        <v>2.6240881114575436</v>
      </c>
      <c r="I3986">
        <v>3509</v>
      </c>
      <c r="J3986" s="134">
        <v>0.21063517939198806</v>
      </c>
    </row>
    <row r="3987" spans="3:10" x14ac:dyDescent="0.3">
      <c r="C3987">
        <v>3510</v>
      </c>
      <c r="D3987" s="40">
        <v>2.4096349528189678</v>
      </c>
      <c r="I3987">
        <v>3510</v>
      </c>
      <c r="J3987" s="134">
        <v>0.31322650055015044</v>
      </c>
    </row>
    <row r="3988" spans="3:10" x14ac:dyDescent="0.3">
      <c r="C3988">
        <v>3511</v>
      </c>
      <c r="D3988" s="40">
        <v>3.1569272029595763</v>
      </c>
      <c r="I3988">
        <v>3511</v>
      </c>
      <c r="J3988" s="134">
        <v>0.21146736354629869</v>
      </c>
    </row>
    <row r="3989" spans="3:10" x14ac:dyDescent="0.3">
      <c r="C3989">
        <v>3512</v>
      </c>
      <c r="D3989" s="40">
        <v>2.8630979239826235</v>
      </c>
      <c r="I3989">
        <v>3512</v>
      </c>
      <c r="J3989" s="134">
        <v>0.16226162822014589</v>
      </c>
    </row>
    <row r="3990" spans="3:10" x14ac:dyDescent="0.3">
      <c r="C3990">
        <v>3513</v>
      </c>
      <c r="D3990" s="40">
        <v>2.6563373887351389</v>
      </c>
      <c r="I3990">
        <v>3513</v>
      </c>
      <c r="J3990" s="134">
        <v>0.24344740396040776</v>
      </c>
    </row>
    <row r="3991" spans="3:10" x14ac:dyDescent="0.3">
      <c r="C3991">
        <v>3514</v>
      </c>
      <c r="D3991" s="40">
        <v>2.5697560704395221</v>
      </c>
      <c r="I3991">
        <v>3514</v>
      </c>
      <c r="J3991" s="134">
        <v>0.27145891239925835</v>
      </c>
    </row>
    <row r="3992" spans="3:10" x14ac:dyDescent="0.3">
      <c r="C3992">
        <v>3515</v>
      </c>
      <c r="D3992" s="40">
        <v>3.0407239507181911</v>
      </c>
      <c r="I3992">
        <v>3515</v>
      </c>
      <c r="J3992" s="134">
        <v>0.20482143466011005</v>
      </c>
    </row>
    <row r="3993" spans="3:10" x14ac:dyDescent="0.3">
      <c r="C3993">
        <v>3516</v>
      </c>
      <c r="D3993" s="40">
        <v>2.8843072486893884</v>
      </c>
      <c r="I3993">
        <v>3516</v>
      </c>
      <c r="J3993" s="134">
        <v>9.4811174927441177E-2</v>
      </c>
    </row>
    <row r="3994" spans="3:10" x14ac:dyDescent="0.3">
      <c r="C3994">
        <v>3517</v>
      </c>
      <c r="D3994" s="40">
        <v>1.9371697489594997</v>
      </c>
      <c r="I3994">
        <v>3517</v>
      </c>
      <c r="J3994" s="134">
        <v>0.17959799205172344</v>
      </c>
    </row>
    <row r="3995" spans="3:10" x14ac:dyDescent="0.3">
      <c r="C3995">
        <v>3518</v>
      </c>
      <c r="D3995" s="40">
        <v>3.1478802239866726</v>
      </c>
      <c r="I3995">
        <v>3518</v>
      </c>
      <c r="J3995" s="134">
        <v>0.28656968387034842</v>
      </c>
    </row>
    <row r="3996" spans="3:10" x14ac:dyDescent="0.3">
      <c r="C3996">
        <v>3519</v>
      </c>
      <c r="D3996" s="40">
        <v>3.3427663095380757</v>
      </c>
      <c r="I3996">
        <v>3519</v>
      </c>
      <c r="J3996" s="134">
        <v>0.15761350673043162</v>
      </c>
    </row>
    <row r="3997" spans="3:10" x14ac:dyDescent="0.3">
      <c r="C3997">
        <v>3520</v>
      </c>
      <c r="D3997" s="40">
        <v>2.8260271185232946</v>
      </c>
      <c r="I3997">
        <v>3520</v>
      </c>
      <c r="J3997" s="134">
        <v>0.17851548283058283</v>
      </c>
    </row>
    <row r="3998" spans="3:10" x14ac:dyDescent="0.3">
      <c r="C3998">
        <v>3521</v>
      </c>
      <c r="D3998" s="40">
        <v>1.8937465868932162</v>
      </c>
      <c r="I3998">
        <v>3521</v>
      </c>
      <c r="J3998" s="134">
        <v>0.30404091874878758</v>
      </c>
    </row>
    <row r="3999" spans="3:10" x14ac:dyDescent="0.3">
      <c r="C3999">
        <v>3522</v>
      </c>
      <c r="D3999" s="40">
        <v>2.8194102286493696</v>
      </c>
      <c r="I3999">
        <v>3522</v>
      </c>
      <c r="J3999" s="134">
        <v>0.16348156546258075</v>
      </c>
    </row>
    <row r="4000" spans="3:10" x14ac:dyDescent="0.3">
      <c r="C4000">
        <v>3523</v>
      </c>
      <c r="D4000" s="40">
        <v>2.923784327954992</v>
      </c>
      <c r="I4000">
        <v>3523</v>
      </c>
      <c r="J4000" s="134">
        <v>0.35251964774207512</v>
      </c>
    </row>
    <row r="4001" spans="3:10" x14ac:dyDescent="0.3">
      <c r="C4001">
        <v>3524</v>
      </c>
      <c r="D4001" s="40">
        <v>2.0803162413710599</v>
      </c>
      <c r="I4001">
        <v>3524</v>
      </c>
      <c r="J4001" s="134">
        <v>0.30626169268770664</v>
      </c>
    </row>
    <row r="4002" spans="3:10" x14ac:dyDescent="0.3">
      <c r="C4002">
        <v>3525</v>
      </c>
      <c r="D4002" s="40">
        <v>2.4314315321141984</v>
      </c>
      <c r="I4002">
        <v>3525</v>
      </c>
      <c r="J4002" s="134">
        <v>0.20659439076343733</v>
      </c>
    </row>
    <row r="4003" spans="3:10" x14ac:dyDescent="0.3">
      <c r="C4003">
        <v>3526</v>
      </c>
      <c r="D4003" s="40">
        <v>2.6945282105527992</v>
      </c>
      <c r="I4003">
        <v>3526</v>
      </c>
      <c r="J4003" s="134">
        <v>0.20883703564593104</v>
      </c>
    </row>
    <row r="4004" spans="3:10" x14ac:dyDescent="0.3">
      <c r="C4004">
        <v>3527</v>
      </c>
      <c r="D4004" s="40">
        <v>3.1568899301575253</v>
      </c>
      <c r="I4004">
        <v>3527</v>
      </c>
      <c r="J4004" s="134">
        <v>0.32758635740976239</v>
      </c>
    </row>
    <row r="4005" spans="3:10" x14ac:dyDescent="0.3">
      <c r="C4005">
        <v>3528</v>
      </c>
      <c r="D4005" s="40">
        <v>2.7437353443258488</v>
      </c>
      <c r="I4005">
        <v>3528</v>
      </c>
      <c r="J4005" s="134">
        <v>0.35125667544925321</v>
      </c>
    </row>
    <row r="4006" spans="3:10" x14ac:dyDescent="0.3">
      <c r="C4006">
        <v>3529</v>
      </c>
      <c r="D4006" s="40">
        <v>2.0030968646084784</v>
      </c>
      <c r="I4006">
        <v>3529</v>
      </c>
      <c r="J4006" s="134">
        <v>0.16954075190924911</v>
      </c>
    </row>
    <row r="4007" spans="3:10" x14ac:dyDescent="0.3">
      <c r="C4007">
        <v>3530</v>
      </c>
      <c r="D4007" s="40">
        <v>2.0073015607130644</v>
      </c>
      <c r="I4007">
        <v>3530</v>
      </c>
      <c r="J4007" s="134">
        <v>0.30384144625268061</v>
      </c>
    </row>
    <row r="4008" spans="3:10" x14ac:dyDescent="0.3">
      <c r="C4008">
        <v>3531</v>
      </c>
      <c r="D4008" s="40">
        <v>2.5521167581699844</v>
      </c>
      <c r="I4008">
        <v>3531</v>
      </c>
      <c r="J4008" s="134">
        <v>0.29130346735787582</v>
      </c>
    </row>
    <row r="4009" spans="3:10" x14ac:dyDescent="0.3">
      <c r="C4009">
        <v>3532</v>
      </c>
      <c r="D4009" s="40">
        <v>1.9548493134589038</v>
      </c>
      <c r="I4009">
        <v>3532</v>
      </c>
      <c r="J4009" s="134">
        <v>0.29008366723725798</v>
      </c>
    </row>
    <row r="4010" spans="3:10" x14ac:dyDescent="0.3">
      <c r="C4010">
        <v>3533</v>
      </c>
      <c r="D4010" s="40">
        <v>1.5695187337531391</v>
      </c>
      <c r="I4010">
        <v>3533</v>
      </c>
      <c r="J4010" s="134">
        <v>0.29301043370427937</v>
      </c>
    </row>
    <row r="4011" spans="3:10" x14ac:dyDescent="0.3">
      <c r="C4011">
        <v>3534</v>
      </c>
      <c r="D4011" s="40">
        <v>3.2298767726218949</v>
      </c>
      <c r="I4011">
        <v>3534</v>
      </c>
      <c r="J4011" s="134">
        <v>0.29588344462106653</v>
      </c>
    </row>
    <row r="4012" spans="3:10" x14ac:dyDescent="0.3">
      <c r="C4012">
        <v>3535</v>
      </c>
      <c r="D4012" s="40">
        <v>2.7691067984831994</v>
      </c>
      <c r="I4012">
        <v>3535</v>
      </c>
      <c r="J4012" s="134">
        <v>0.11631099277372892</v>
      </c>
    </row>
    <row r="4013" spans="3:10" x14ac:dyDescent="0.3">
      <c r="C4013">
        <v>3536</v>
      </c>
      <c r="D4013" s="40">
        <v>3.4691550559224238</v>
      </c>
      <c r="I4013">
        <v>3536</v>
      </c>
      <c r="J4013" s="134">
        <v>0.1608878729415204</v>
      </c>
    </row>
    <row r="4014" spans="3:10" x14ac:dyDescent="0.3">
      <c r="C4014">
        <v>3537</v>
      </c>
      <c r="D4014" s="40">
        <v>2.3256515969271141</v>
      </c>
      <c r="I4014">
        <v>3537</v>
      </c>
      <c r="J4014" s="134">
        <v>0.18185932004115068</v>
      </c>
    </row>
    <row r="4015" spans="3:10" x14ac:dyDescent="0.3">
      <c r="C4015">
        <v>3538</v>
      </c>
      <c r="D4015" s="40">
        <v>3.0147531786663246</v>
      </c>
      <c r="I4015">
        <v>3538</v>
      </c>
      <c r="J4015" s="134">
        <v>0.22242262084890396</v>
      </c>
    </row>
    <row r="4016" spans="3:10" x14ac:dyDescent="0.3">
      <c r="C4016">
        <v>3539</v>
      </c>
      <c r="D4016" s="40">
        <v>2.8425554809547355</v>
      </c>
      <c r="I4016">
        <v>3539</v>
      </c>
      <c r="J4016" s="134">
        <v>0.3277118558091614</v>
      </c>
    </row>
    <row r="4017" spans="3:10" x14ac:dyDescent="0.3">
      <c r="C4017">
        <v>3540</v>
      </c>
      <c r="D4017" s="40">
        <v>2.4748659223409284</v>
      </c>
      <c r="I4017">
        <v>3540</v>
      </c>
      <c r="J4017" s="134">
        <v>9.4925244750308835E-2</v>
      </c>
    </row>
    <row r="4018" spans="3:10" x14ac:dyDescent="0.3">
      <c r="C4018">
        <v>3541</v>
      </c>
      <c r="D4018" s="40">
        <v>1.7009903372420936</v>
      </c>
      <c r="I4018">
        <v>3541</v>
      </c>
      <c r="J4018" s="134">
        <v>0.22970350921139793</v>
      </c>
    </row>
    <row r="4019" spans="3:10" x14ac:dyDescent="0.3">
      <c r="C4019">
        <v>3542</v>
      </c>
      <c r="D4019" s="40">
        <v>2.0123495240361624</v>
      </c>
      <c r="I4019">
        <v>3542</v>
      </c>
      <c r="J4019" s="134">
        <v>0.22243309218098317</v>
      </c>
    </row>
    <row r="4020" spans="3:10" x14ac:dyDescent="0.3">
      <c r="C4020">
        <v>3543</v>
      </c>
      <c r="D4020" s="40">
        <v>2.2712036643793763</v>
      </c>
      <c r="I4020">
        <v>3543</v>
      </c>
      <c r="J4020" s="134">
        <v>0.24257917098964787</v>
      </c>
    </row>
    <row r="4021" spans="3:10" x14ac:dyDescent="0.3">
      <c r="C4021">
        <v>3544</v>
      </c>
      <c r="D4021" s="40">
        <v>3.0038207589361532</v>
      </c>
      <c r="I4021">
        <v>3544</v>
      </c>
      <c r="J4021" s="134">
        <v>0.12603132164775666</v>
      </c>
    </row>
    <row r="4022" spans="3:10" x14ac:dyDescent="0.3">
      <c r="C4022">
        <v>3545</v>
      </c>
      <c r="D4022" s="40">
        <v>2.4096736759489681</v>
      </c>
      <c r="I4022">
        <v>3545</v>
      </c>
      <c r="J4022" s="134">
        <v>0.27393938524861472</v>
      </c>
    </row>
    <row r="4023" spans="3:10" x14ac:dyDescent="0.3">
      <c r="C4023">
        <v>3546</v>
      </c>
      <c r="D4023" s="40">
        <v>3.2916221838577422</v>
      </c>
      <c r="I4023">
        <v>3546</v>
      </c>
      <c r="J4023" s="134">
        <v>9.4925463313657144E-2</v>
      </c>
    </row>
    <row r="4024" spans="3:10" x14ac:dyDescent="0.3">
      <c r="C4024">
        <v>3547</v>
      </c>
      <c r="D4024" s="40">
        <v>2.3111868955593748</v>
      </c>
      <c r="I4024">
        <v>3547</v>
      </c>
      <c r="J4024" s="134">
        <v>0.27001066640002325</v>
      </c>
    </row>
    <row r="4025" spans="3:10" x14ac:dyDescent="0.3">
      <c r="C4025">
        <v>3548</v>
      </c>
      <c r="D4025" s="40">
        <v>2.733452468797311</v>
      </c>
      <c r="I4025">
        <v>3548</v>
      </c>
      <c r="J4025" s="134">
        <v>0.40661613235170413</v>
      </c>
    </row>
    <row r="4026" spans="3:10" x14ac:dyDescent="0.3">
      <c r="C4026">
        <v>3549</v>
      </c>
      <c r="D4026" s="40">
        <v>3.0450527098310354</v>
      </c>
      <c r="I4026">
        <v>3549</v>
      </c>
      <c r="J4026" s="134">
        <v>0.15162106325505653</v>
      </c>
    </row>
    <row r="4027" spans="3:10" x14ac:dyDescent="0.3">
      <c r="C4027">
        <v>3550</v>
      </c>
      <c r="D4027" s="40">
        <v>2.9297687681607818</v>
      </c>
      <c r="I4027">
        <v>3550</v>
      </c>
      <c r="J4027" s="134">
        <v>0.17881029821451722</v>
      </c>
    </row>
    <row r="4028" spans="3:10" x14ac:dyDescent="0.3">
      <c r="C4028">
        <v>3551</v>
      </c>
      <c r="D4028" s="40">
        <v>2.627854269138147</v>
      </c>
      <c r="I4028">
        <v>3551</v>
      </c>
      <c r="J4028" s="134">
        <v>0.38150044490137258</v>
      </c>
    </row>
    <row r="4029" spans="3:10" x14ac:dyDescent="0.3">
      <c r="C4029">
        <v>3552</v>
      </c>
      <c r="D4029" s="40">
        <v>1.8870160608321183</v>
      </c>
      <c r="I4029">
        <v>3552</v>
      </c>
      <c r="J4029" s="134">
        <v>0.28156009861310127</v>
      </c>
    </row>
    <row r="4030" spans="3:10" x14ac:dyDescent="0.3">
      <c r="C4030">
        <v>3553</v>
      </c>
      <c r="D4030" s="40">
        <v>3.059831923419329</v>
      </c>
      <c r="I4030">
        <v>3553</v>
      </c>
      <c r="J4030" s="134">
        <v>0.19672971293143604</v>
      </c>
    </row>
    <row r="4031" spans="3:10" x14ac:dyDescent="0.3">
      <c r="C4031">
        <v>3554</v>
      </c>
      <c r="D4031" s="40">
        <v>2.6109702356410045</v>
      </c>
      <c r="I4031">
        <v>3554</v>
      </c>
      <c r="J4031" s="134">
        <v>0.17026448484658663</v>
      </c>
    </row>
    <row r="4032" spans="3:10" x14ac:dyDescent="0.3">
      <c r="C4032">
        <v>3555</v>
      </c>
      <c r="D4032" s="40">
        <v>2.6030009673604093</v>
      </c>
      <c r="I4032">
        <v>3555</v>
      </c>
      <c r="J4032" s="134">
        <v>0.24612975976130791</v>
      </c>
    </row>
    <row r="4033" spans="3:10" x14ac:dyDescent="0.3">
      <c r="C4033">
        <v>3556</v>
      </c>
      <c r="D4033" s="40">
        <v>2.4781674783503913</v>
      </c>
      <c r="I4033">
        <v>3556</v>
      </c>
      <c r="J4033" s="134">
        <v>0.27025778242715726</v>
      </c>
    </row>
    <row r="4034" spans="3:10" x14ac:dyDescent="0.3">
      <c r="C4034">
        <v>3557</v>
      </c>
      <c r="D4034" s="40">
        <v>2.9292364486560047</v>
      </c>
      <c r="I4034">
        <v>3557</v>
      </c>
      <c r="J4034" s="134">
        <v>0.1968516321215914</v>
      </c>
    </row>
    <row r="4035" spans="3:10" x14ac:dyDescent="0.3">
      <c r="C4035">
        <v>3558</v>
      </c>
      <c r="D4035" s="40">
        <v>1.5937270613178172</v>
      </c>
      <c r="I4035">
        <v>3558</v>
      </c>
      <c r="J4035" s="134">
        <v>0.32936997094699594</v>
      </c>
    </row>
    <row r="4036" spans="3:10" x14ac:dyDescent="0.3">
      <c r="C4036">
        <v>3559</v>
      </c>
      <c r="D4036" s="40">
        <v>3.2337298063823665</v>
      </c>
      <c r="I4036">
        <v>3559</v>
      </c>
      <c r="J4036" s="134">
        <v>0.35329834659028214</v>
      </c>
    </row>
    <row r="4037" spans="3:10" x14ac:dyDescent="0.3">
      <c r="C4037">
        <v>3560</v>
      </c>
      <c r="D4037" s="40">
        <v>2.3740842305911647</v>
      </c>
      <c r="I4037">
        <v>3560</v>
      </c>
      <c r="J4037" s="134">
        <v>0.20655275797008787</v>
      </c>
    </row>
    <row r="4038" spans="3:10" x14ac:dyDescent="0.3">
      <c r="C4038">
        <v>3561</v>
      </c>
      <c r="D4038" s="40">
        <v>1.6100223593502989</v>
      </c>
      <c r="I4038">
        <v>3561</v>
      </c>
      <c r="J4038" s="134">
        <v>0.21374709315870688</v>
      </c>
    </row>
    <row r="4039" spans="3:10" x14ac:dyDescent="0.3">
      <c r="C4039">
        <v>3562</v>
      </c>
      <c r="D4039" s="40">
        <v>2.4097380595317093</v>
      </c>
      <c r="I4039">
        <v>3562</v>
      </c>
      <c r="J4039" s="134">
        <v>0.20824886779748009</v>
      </c>
    </row>
    <row r="4040" spans="3:10" x14ac:dyDescent="0.3">
      <c r="C4040">
        <v>3563</v>
      </c>
      <c r="D4040" s="40">
        <v>2.5956443669186759</v>
      </c>
      <c r="I4040">
        <v>3563</v>
      </c>
      <c r="J4040" s="134">
        <v>0.27289427052385373</v>
      </c>
    </row>
    <row r="4041" spans="3:10" x14ac:dyDescent="0.3">
      <c r="C4041">
        <v>3564</v>
      </c>
      <c r="D4041" s="40">
        <v>2.2474464128569602</v>
      </c>
      <c r="I4041">
        <v>3564</v>
      </c>
      <c r="J4041" s="134">
        <v>0.2645570778665185</v>
      </c>
    </row>
    <row r="4042" spans="3:10" x14ac:dyDescent="0.3">
      <c r="C4042">
        <v>3565</v>
      </c>
      <c r="D4042" s="40">
        <v>2.009082098634337</v>
      </c>
      <c r="I4042">
        <v>3565</v>
      </c>
      <c r="J4042" s="134">
        <v>0.14873179697615679</v>
      </c>
    </row>
    <row r="4043" spans="3:10" x14ac:dyDescent="0.3">
      <c r="C4043">
        <v>3566</v>
      </c>
      <c r="D4043" s="40">
        <v>2.8689710752715771</v>
      </c>
      <c r="I4043">
        <v>3566</v>
      </c>
      <c r="J4043" s="134">
        <v>0.21533359481509184</v>
      </c>
    </row>
    <row r="4044" spans="3:10" x14ac:dyDescent="0.3">
      <c r="C4044">
        <v>3567</v>
      </c>
      <c r="D4044" s="40">
        <v>2.4751396600212332</v>
      </c>
      <c r="I4044">
        <v>3567</v>
      </c>
      <c r="J4044" s="134">
        <v>0.22488293377878876</v>
      </c>
    </row>
    <row r="4045" spans="3:10" x14ac:dyDescent="0.3">
      <c r="C4045">
        <v>3568</v>
      </c>
      <c r="D4045" s="40">
        <v>2.7713626703170546</v>
      </c>
      <c r="I4045">
        <v>3568</v>
      </c>
      <c r="J4045" s="134">
        <v>0.25756461077230153</v>
      </c>
    </row>
    <row r="4046" spans="3:10" x14ac:dyDescent="0.3">
      <c r="C4046">
        <v>3569</v>
      </c>
      <c r="D4046" s="40">
        <v>2.5215489225004921</v>
      </c>
      <c r="I4046">
        <v>3569</v>
      </c>
      <c r="J4046" s="134">
        <v>0.3176090906562139</v>
      </c>
    </row>
    <row r="4047" spans="3:10" x14ac:dyDescent="0.3">
      <c r="C4047">
        <v>3570</v>
      </c>
      <c r="D4047" s="40">
        <v>2.5454471419012257</v>
      </c>
      <c r="I4047">
        <v>3570</v>
      </c>
      <c r="J4047" s="134">
        <v>5.5781210877102971E-2</v>
      </c>
    </row>
    <row r="4048" spans="3:10" x14ac:dyDescent="0.3">
      <c r="C4048">
        <v>3571</v>
      </c>
      <c r="D4048" s="40">
        <v>2.3409287124365559</v>
      </c>
      <c r="I4048">
        <v>3571</v>
      </c>
      <c r="J4048" s="134">
        <v>0.18376049447824649</v>
      </c>
    </row>
    <row r="4049" spans="3:10" x14ac:dyDescent="0.3">
      <c r="C4049">
        <v>3572</v>
      </c>
      <c r="D4049" s="40">
        <v>1.5210223946151809</v>
      </c>
      <c r="I4049">
        <v>3572</v>
      </c>
      <c r="J4049" s="134">
        <v>0.21617633610980169</v>
      </c>
    </row>
    <row r="4050" spans="3:10" x14ac:dyDescent="0.3">
      <c r="C4050">
        <v>3573</v>
      </c>
      <c r="D4050" s="40">
        <v>1.7388218140775737</v>
      </c>
      <c r="I4050">
        <v>3573</v>
      </c>
      <c r="J4050" s="134">
        <v>0.34946074147715822</v>
      </c>
    </row>
    <row r="4051" spans="3:10" x14ac:dyDescent="0.3">
      <c r="C4051">
        <v>3574</v>
      </c>
      <c r="D4051" s="40">
        <v>2.6840199549743593</v>
      </c>
      <c r="I4051">
        <v>3574</v>
      </c>
      <c r="J4051" s="134">
        <v>0.36401093126964601</v>
      </c>
    </row>
    <row r="4052" spans="3:10" x14ac:dyDescent="0.3">
      <c r="C4052">
        <v>3575</v>
      </c>
      <c r="D4052" s="40">
        <v>2.8786635968506933</v>
      </c>
      <c r="I4052">
        <v>3575</v>
      </c>
      <c r="J4052" s="134">
        <v>0.22047750522516685</v>
      </c>
    </row>
    <row r="4053" spans="3:10" x14ac:dyDescent="0.3">
      <c r="C4053">
        <v>3576</v>
      </c>
      <c r="D4053" s="40">
        <v>2.6364092629459202</v>
      </c>
      <c r="I4053">
        <v>3576</v>
      </c>
      <c r="J4053" s="134">
        <v>0.21106197715309571</v>
      </c>
    </row>
    <row r="4054" spans="3:10" x14ac:dyDescent="0.3">
      <c r="C4054">
        <v>3577</v>
      </c>
      <c r="D4054" s="40">
        <v>2.4812327338592253</v>
      </c>
      <c r="I4054">
        <v>3577</v>
      </c>
      <c r="J4054" s="134">
        <v>0.24825046210735846</v>
      </c>
    </row>
    <row r="4055" spans="3:10" x14ac:dyDescent="0.3">
      <c r="C4055">
        <v>3578</v>
      </c>
      <c r="D4055" s="40">
        <v>2.6775287353335364</v>
      </c>
      <c r="I4055">
        <v>3578</v>
      </c>
      <c r="J4055" s="134">
        <v>0.24658197642178759</v>
      </c>
    </row>
    <row r="4056" spans="3:10" x14ac:dyDescent="0.3">
      <c r="C4056">
        <v>3579</v>
      </c>
      <c r="D4056" s="40">
        <v>2.4520216131847823</v>
      </c>
      <c r="I4056">
        <v>3579</v>
      </c>
      <c r="J4056" s="134">
        <v>0.13627687999093085</v>
      </c>
    </row>
    <row r="4057" spans="3:10" x14ac:dyDescent="0.3">
      <c r="C4057">
        <v>3580</v>
      </c>
      <c r="D4057" s="40">
        <v>2.5212557457260365</v>
      </c>
      <c r="I4057">
        <v>3580</v>
      </c>
      <c r="J4057" s="134">
        <v>0.27479703508419062</v>
      </c>
    </row>
    <row r="4058" spans="3:10" x14ac:dyDescent="0.3">
      <c r="C4058">
        <v>3581</v>
      </c>
      <c r="D4058" s="40">
        <v>1.7406071034111368</v>
      </c>
      <c r="I4058">
        <v>3581</v>
      </c>
      <c r="J4058" s="134">
        <v>0.29061628048201293</v>
      </c>
    </row>
    <row r="4059" spans="3:10" x14ac:dyDescent="0.3">
      <c r="C4059">
        <v>3582</v>
      </c>
      <c r="D4059" s="40">
        <v>2.4053555475656934</v>
      </c>
      <c r="I4059">
        <v>3582</v>
      </c>
      <c r="J4059" s="134">
        <v>0.24652336733710034</v>
      </c>
    </row>
    <row r="4060" spans="3:10" x14ac:dyDescent="0.3">
      <c r="C4060">
        <v>3583</v>
      </c>
      <c r="D4060" s="40">
        <v>2.354550106515604</v>
      </c>
      <c r="I4060">
        <v>3583</v>
      </c>
      <c r="J4060" s="134">
        <v>0.23330661232072791</v>
      </c>
    </row>
    <row r="4061" spans="3:10" x14ac:dyDescent="0.3">
      <c r="C4061">
        <v>3584</v>
      </c>
      <c r="D4061" s="40">
        <v>3.3661351580211196</v>
      </c>
      <c r="I4061">
        <v>3584</v>
      </c>
      <c r="J4061" s="134">
        <v>0.1704086977743573</v>
      </c>
    </row>
    <row r="4062" spans="3:10" x14ac:dyDescent="0.3">
      <c r="C4062">
        <v>3585</v>
      </c>
      <c r="D4062" s="40">
        <v>2.6248156218216878</v>
      </c>
      <c r="I4062">
        <v>3585</v>
      </c>
      <c r="J4062" s="134">
        <v>0.18161476644927532</v>
      </c>
    </row>
    <row r="4063" spans="3:10" x14ac:dyDescent="0.3">
      <c r="C4063">
        <v>3586</v>
      </c>
      <c r="D4063" s="40">
        <v>2.4921134060226597</v>
      </c>
      <c r="I4063">
        <v>3586</v>
      </c>
      <c r="J4063" s="134">
        <v>0.28158470709317718</v>
      </c>
    </row>
    <row r="4064" spans="3:10" x14ac:dyDescent="0.3">
      <c r="C4064">
        <v>3587</v>
      </c>
      <c r="D4064" s="40">
        <v>1.9460483556857855</v>
      </c>
      <c r="I4064">
        <v>3587</v>
      </c>
      <c r="J4064" s="134">
        <v>0.27797094304736336</v>
      </c>
    </row>
    <row r="4065" spans="3:10" x14ac:dyDescent="0.3">
      <c r="C4065">
        <v>3588</v>
      </c>
      <c r="D4065" s="40">
        <v>2.9264305844204626</v>
      </c>
      <c r="I4065">
        <v>3588</v>
      </c>
      <c r="J4065" s="134">
        <v>0.20193526243217308</v>
      </c>
    </row>
    <row r="4066" spans="3:10" x14ac:dyDescent="0.3">
      <c r="C4066">
        <v>3589</v>
      </c>
      <c r="D4066" s="40">
        <v>3.0402374630095594</v>
      </c>
      <c r="I4066">
        <v>3589</v>
      </c>
      <c r="J4066" s="134">
        <v>0.3146505966030273</v>
      </c>
    </row>
    <row r="4067" spans="3:10" x14ac:dyDescent="0.3">
      <c r="C4067">
        <v>3590</v>
      </c>
      <c r="D4067" s="40">
        <v>2.8019138686920799</v>
      </c>
      <c r="I4067">
        <v>3590</v>
      </c>
      <c r="J4067" s="134">
        <v>0.3218006765785737</v>
      </c>
    </row>
    <row r="4068" spans="3:10" x14ac:dyDescent="0.3">
      <c r="C4068">
        <v>3591</v>
      </c>
      <c r="D4068" s="40">
        <v>1.7115963672039936</v>
      </c>
      <c r="I4068">
        <v>3591</v>
      </c>
      <c r="J4068" s="134">
        <v>0.25216942050575275</v>
      </c>
    </row>
    <row r="4069" spans="3:10" x14ac:dyDescent="0.3">
      <c r="C4069">
        <v>3592</v>
      </c>
      <c r="D4069" s="40">
        <v>1.8820556536905984</v>
      </c>
      <c r="I4069">
        <v>3592</v>
      </c>
      <c r="J4069" s="134">
        <v>0.2003818728756297</v>
      </c>
    </row>
    <row r="4070" spans="3:10" x14ac:dyDescent="0.3">
      <c r="C4070">
        <v>3593</v>
      </c>
      <c r="D4070" s="40">
        <v>2.4722965462871751</v>
      </c>
      <c r="I4070">
        <v>3593</v>
      </c>
      <c r="J4070" s="134">
        <v>0.24618036435770096</v>
      </c>
    </row>
    <row r="4071" spans="3:10" x14ac:dyDescent="0.3">
      <c r="C4071">
        <v>3594</v>
      </c>
      <c r="D4071" s="40">
        <v>2.0393845232954986</v>
      </c>
      <c r="I4071">
        <v>3594</v>
      </c>
      <c r="J4071" s="134">
        <v>0.31713310911768922</v>
      </c>
    </row>
    <row r="4072" spans="3:10" x14ac:dyDescent="0.3">
      <c r="C4072">
        <v>3595</v>
      </c>
      <c r="D4072" s="40">
        <v>2.0563234838957887</v>
      </c>
      <c r="I4072">
        <v>3595</v>
      </c>
      <c r="J4072" s="134">
        <v>0.23605502538198309</v>
      </c>
    </row>
    <row r="4073" spans="3:10" x14ac:dyDescent="0.3">
      <c r="C4073">
        <v>3596</v>
      </c>
      <c r="D4073" s="40">
        <v>2.1229918673139005</v>
      </c>
      <c r="I4073">
        <v>3596</v>
      </c>
      <c r="J4073" s="134">
        <v>8.4611604742766966E-2</v>
      </c>
    </row>
    <row r="4074" spans="3:10" x14ac:dyDescent="0.3">
      <c r="C4074">
        <v>3597</v>
      </c>
      <c r="D4074" s="40">
        <v>2.4264940548577583</v>
      </c>
      <c r="I4074">
        <v>3597</v>
      </c>
      <c r="J4074" s="134">
        <v>0.28007937804086391</v>
      </c>
    </row>
    <row r="4075" spans="3:10" x14ac:dyDescent="0.3">
      <c r="C4075">
        <v>3598</v>
      </c>
      <c r="D4075" s="40">
        <v>1.9836112433658009</v>
      </c>
      <c r="I4075">
        <v>3598</v>
      </c>
      <c r="J4075" s="134">
        <v>0.25592762272565084</v>
      </c>
    </row>
    <row r="4076" spans="3:10" x14ac:dyDescent="0.3">
      <c r="C4076">
        <v>3599</v>
      </c>
      <c r="D4076" s="40">
        <v>3.129753019539764</v>
      </c>
      <c r="I4076">
        <v>3599</v>
      </c>
      <c r="J4076" s="134">
        <v>0.28111225772010817</v>
      </c>
    </row>
    <row r="4077" spans="3:10" x14ac:dyDescent="0.3">
      <c r="C4077">
        <v>3600</v>
      </c>
      <c r="D4077" s="40">
        <v>3.3639885801160125</v>
      </c>
      <c r="I4077">
        <v>3600</v>
      </c>
      <c r="J4077" s="134">
        <v>0.29130126917555277</v>
      </c>
    </row>
    <row r="4078" spans="3:10" x14ac:dyDescent="0.3">
      <c r="C4078">
        <v>3601</v>
      </c>
      <c r="D4078" s="40">
        <v>3.3584971281966545</v>
      </c>
      <c r="I4078">
        <v>3601</v>
      </c>
      <c r="J4078" s="134">
        <v>0.23747659240544761</v>
      </c>
    </row>
    <row r="4079" spans="3:10" x14ac:dyDescent="0.3">
      <c r="C4079">
        <v>3602</v>
      </c>
      <c r="D4079" s="40">
        <v>3.2771909554028369</v>
      </c>
      <c r="I4079">
        <v>3602</v>
      </c>
      <c r="J4079" s="134">
        <v>0.31490464634117932</v>
      </c>
    </row>
    <row r="4080" spans="3:10" x14ac:dyDescent="0.3">
      <c r="C4080">
        <v>3603</v>
      </c>
      <c r="D4080" s="40">
        <v>2.2432468831780805</v>
      </c>
      <c r="I4080">
        <v>3603</v>
      </c>
      <c r="J4080" s="134">
        <v>0.2345906961275559</v>
      </c>
    </row>
    <row r="4081" spans="3:10" x14ac:dyDescent="0.3">
      <c r="C4081">
        <v>3604</v>
      </c>
      <c r="D4081" s="40">
        <v>2.8833779584741346</v>
      </c>
      <c r="I4081">
        <v>3604</v>
      </c>
      <c r="J4081" s="134">
        <v>0.11952664894678211</v>
      </c>
    </row>
    <row r="4082" spans="3:10" x14ac:dyDescent="0.3">
      <c r="C4082">
        <v>3605</v>
      </c>
      <c r="D4082" s="40">
        <v>1.9790733126284319</v>
      </c>
      <c r="I4082">
        <v>3605</v>
      </c>
      <c r="J4082" s="134">
        <v>0.19161798762523219</v>
      </c>
    </row>
    <row r="4083" spans="3:10" x14ac:dyDescent="0.3">
      <c r="C4083">
        <v>3606</v>
      </c>
      <c r="D4083" s="40">
        <v>2.6053560398198954</v>
      </c>
      <c r="I4083">
        <v>3606</v>
      </c>
      <c r="J4083" s="134">
        <v>0.26935855534170527</v>
      </c>
    </row>
    <row r="4084" spans="3:10" x14ac:dyDescent="0.3">
      <c r="C4084">
        <v>3607</v>
      </c>
      <c r="D4084" s="40">
        <v>2.5597210413544977</v>
      </c>
      <c r="I4084">
        <v>3607</v>
      </c>
      <c r="J4084" s="134">
        <v>0.2437160194031065</v>
      </c>
    </row>
    <row r="4085" spans="3:10" x14ac:dyDescent="0.3">
      <c r="C4085">
        <v>3608</v>
      </c>
      <c r="D4085" s="40">
        <v>2.7457786521940717</v>
      </c>
      <c r="I4085">
        <v>3608</v>
      </c>
      <c r="J4085" s="134">
        <v>0.37063024416087798</v>
      </c>
    </row>
    <row r="4086" spans="3:10" x14ac:dyDescent="0.3">
      <c r="C4086">
        <v>3609</v>
      </c>
      <c r="D4086" s="40">
        <v>2.9165139138711522</v>
      </c>
      <c r="I4086">
        <v>3609</v>
      </c>
      <c r="J4086" s="134">
        <v>0.1529900073348105</v>
      </c>
    </row>
    <row r="4087" spans="3:10" x14ac:dyDescent="0.3">
      <c r="C4087">
        <v>3610</v>
      </c>
      <c r="D4087" s="40">
        <v>2.181383649043235</v>
      </c>
      <c r="I4087">
        <v>3610</v>
      </c>
      <c r="J4087" s="134">
        <v>0.20393802626189528</v>
      </c>
    </row>
    <row r="4088" spans="3:10" x14ac:dyDescent="0.3">
      <c r="C4088">
        <v>3611</v>
      </c>
      <c r="D4088" s="40">
        <v>2.5951691332513387</v>
      </c>
      <c r="I4088">
        <v>3611</v>
      </c>
      <c r="J4088" s="134">
        <v>0.15446154730263317</v>
      </c>
    </row>
    <row r="4089" spans="3:10" x14ac:dyDescent="0.3">
      <c r="C4089">
        <v>3612</v>
      </c>
      <c r="D4089" s="40">
        <v>2.8050882114145028</v>
      </c>
      <c r="I4089">
        <v>3612</v>
      </c>
      <c r="J4089" s="134">
        <v>0.2906160137033007</v>
      </c>
    </row>
    <row r="4090" spans="3:10" x14ac:dyDescent="0.3">
      <c r="C4090">
        <v>3613</v>
      </c>
      <c r="D4090" s="40">
        <v>3.0640367065699006</v>
      </c>
      <c r="I4090">
        <v>3613</v>
      </c>
      <c r="J4090" s="134">
        <v>0.25718203116147276</v>
      </c>
    </row>
    <row r="4091" spans="3:10" x14ac:dyDescent="0.3">
      <c r="C4091">
        <v>3614</v>
      </c>
      <c r="D4091" s="40">
        <v>2.1594342799936022</v>
      </c>
      <c r="I4091">
        <v>3614</v>
      </c>
      <c r="J4091" s="134">
        <v>0.31222877710053942</v>
      </c>
    </row>
    <row r="4092" spans="3:10" x14ac:dyDescent="0.3">
      <c r="C4092">
        <v>3615</v>
      </c>
      <c r="D4092" s="40">
        <v>2.7645706452661982</v>
      </c>
      <c r="I4092">
        <v>3615</v>
      </c>
      <c r="J4092" s="134">
        <v>0.17748923446719278</v>
      </c>
    </row>
    <row r="4093" spans="3:10" x14ac:dyDescent="0.3">
      <c r="C4093">
        <v>3616</v>
      </c>
      <c r="D4093" s="40">
        <v>2.1294948283870605</v>
      </c>
      <c r="I4093">
        <v>3616</v>
      </c>
      <c r="J4093" s="134">
        <v>0.13774160672646429</v>
      </c>
    </row>
    <row r="4094" spans="3:10" x14ac:dyDescent="0.3">
      <c r="C4094">
        <v>3617</v>
      </c>
      <c r="D4094" s="40">
        <v>2.0571720234924946</v>
      </c>
      <c r="I4094">
        <v>3617</v>
      </c>
      <c r="J4094" s="134">
        <v>0.18325683838238693</v>
      </c>
    </row>
    <row r="4095" spans="3:10" x14ac:dyDescent="0.3">
      <c r="C4095">
        <v>3618</v>
      </c>
      <c r="D4095" s="40">
        <v>2.3417406493375372</v>
      </c>
      <c r="I4095">
        <v>3618</v>
      </c>
      <c r="J4095" s="134">
        <v>0.22003636752290157</v>
      </c>
    </row>
    <row r="4096" spans="3:10" x14ac:dyDescent="0.3">
      <c r="C4096">
        <v>3619</v>
      </c>
      <c r="D4096" s="40">
        <v>2.8371071667996608</v>
      </c>
      <c r="I4096">
        <v>3619</v>
      </c>
      <c r="J4096" s="134">
        <v>0.31953835813928899</v>
      </c>
    </row>
    <row r="4097" spans="3:10" x14ac:dyDescent="0.3">
      <c r="C4097">
        <v>3620</v>
      </c>
      <c r="D4097" s="40">
        <v>3.3690790078311439</v>
      </c>
      <c r="I4097">
        <v>3620</v>
      </c>
      <c r="J4097" s="134">
        <v>0.19276781953643396</v>
      </c>
    </row>
    <row r="4098" spans="3:10" x14ac:dyDescent="0.3">
      <c r="C4098">
        <v>3621</v>
      </c>
      <c r="D4098" s="40">
        <v>2.2457059548890577</v>
      </c>
      <c r="I4098">
        <v>3621</v>
      </c>
      <c r="J4098" s="134">
        <v>0.10184559404539284</v>
      </c>
    </row>
    <row r="4099" spans="3:10" x14ac:dyDescent="0.3">
      <c r="C4099">
        <v>3622</v>
      </c>
      <c r="D4099" s="40">
        <v>2.6183685089905913</v>
      </c>
      <c r="I4099">
        <v>3622</v>
      </c>
      <c r="J4099" s="134">
        <v>0.20757266834013022</v>
      </c>
    </row>
    <row r="4100" spans="3:10" x14ac:dyDescent="0.3">
      <c r="C4100">
        <v>3623</v>
      </c>
      <c r="D4100" s="40">
        <v>2.5218808516374454</v>
      </c>
      <c r="I4100">
        <v>3623</v>
      </c>
      <c r="J4100" s="134">
        <v>0.26175010575606117</v>
      </c>
    </row>
    <row r="4101" spans="3:10" x14ac:dyDescent="0.3">
      <c r="C4101">
        <v>3624</v>
      </c>
      <c r="D4101" s="40">
        <v>2.7305716261391471</v>
      </c>
      <c r="I4101">
        <v>3624</v>
      </c>
      <c r="J4101" s="134">
        <v>0.22255968996816944</v>
      </c>
    </row>
    <row r="4102" spans="3:10" x14ac:dyDescent="0.3">
      <c r="C4102">
        <v>3625</v>
      </c>
      <c r="D4102" s="40">
        <v>2.6734042299353535</v>
      </c>
      <c r="I4102">
        <v>3625</v>
      </c>
      <c r="J4102" s="134">
        <v>0.39318131646345633</v>
      </c>
    </row>
    <row r="4103" spans="3:10" x14ac:dyDescent="0.3">
      <c r="C4103">
        <v>3626</v>
      </c>
      <c r="D4103" s="40">
        <v>2.6016595664531312</v>
      </c>
      <c r="I4103">
        <v>3626</v>
      </c>
      <c r="J4103" s="134">
        <v>0.38189295812126733</v>
      </c>
    </row>
    <row r="4104" spans="3:10" x14ac:dyDescent="0.3">
      <c r="C4104">
        <v>3627</v>
      </c>
      <c r="D4104" s="40">
        <v>2.5623624316938813</v>
      </c>
      <c r="I4104">
        <v>3627</v>
      </c>
      <c r="J4104" s="134">
        <v>9.8280413123806865E-2</v>
      </c>
    </row>
    <row r="4105" spans="3:10" x14ac:dyDescent="0.3">
      <c r="C4105">
        <v>3628</v>
      </c>
      <c r="D4105" s="40">
        <v>2.4129540797319358</v>
      </c>
      <c r="I4105">
        <v>3628</v>
      </c>
      <c r="J4105" s="134">
        <v>0.31029394559627965</v>
      </c>
    </row>
    <row r="4106" spans="3:10" x14ac:dyDescent="0.3">
      <c r="C4106">
        <v>3629</v>
      </c>
      <c r="D4106" s="40">
        <v>3.3110768704083489</v>
      </c>
      <c r="I4106">
        <v>3629</v>
      </c>
      <c r="J4106" s="134">
        <v>0.21000915842725476</v>
      </c>
    </row>
    <row r="4107" spans="3:10" x14ac:dyDescent="0.3">
      <c r="C4107">
        <v>3630</v>
      </c>
      <c r="D4107" s="40">
        <v>1.9516423199583479</v>
      </c>
      <c r="I4107">
        <v>3630</v>
      </c>
      <c r="J4107" s="134">
        <v>0.24019751376654686</v>
      </c>
    </row>
    <row r="4108" spans="3:10" x14ac:dyDescent="0.3">
      <c r="C4108">
        <v>3631</v>
      </c>
      <c r="D4108" s="40">
        <v>3.4040965893099391</v>
      </c>
      <c r="I4108">
        <v>3631</v>
      </c>
      <c r="J4108" s="134">
        <v>0.15804878852613879</v>
      </c>
    </row>
    <row r="4109" spans="3:10" x14ac:dyDescent="0.3">
      <c r="C4109">
        <v>3632</v>
      </c>
      <c r="D4109" s="40">
        <v>3.3043029746439005</v>
      </c>
      <c r="I4109">
        <v>3632</v>
      </c>
      <c r="J4109" s="134">
        <v>0.29986755315408953</v>
      </c>
    </row>
    <row r="4110" spans="3:10" x14ac:dyDescent="0.3">
      <c r="C4110">
        <v>3633</v>
      </c>
      <c r="D4110" s="40">
        <v>2.0454448851308218</v>
      </c>
      <c r="I4110">
        <v>3633</v>
      </c>
      <c r="J4110" s="134">
        <v>0.32727407000834163</v>
      </c>
    </row>
    <row r="4111" spans="3:10" x14ac:dyDescent="0.3">
      <c r="C4111">
        <v>3634</v>
      </c>
      <c r="D4111" s="40">
        <v>2.7837730851941238</v>
      </c>
      <c r="I4111">
        <v>3634</v>
      </c>
      <c r="J4111" s="134">
        <v>0.13773615156015739</v>
      </c>
    </row>
    <row r="4112" spans="3:10" x14ac:dyDescent="0.3">
      <c r="C4112">
        <v>3635</v>
      </c>
      <c r="D4112" s="40">
        <v>2.4459685887195359</v>
      </c>
      <c r="I4112">
        <v>3635</v>
      </c>
      <c r="J4112" s="134">
        <v>0.17466659927981554</v>
      </c>
    </row>
    <row r="4113" spans="3:10" x14ac:dyDescent="0.3">
      <c r="C4113">
        <v>3636</v>
      </c>
      <c r="D4113" s="40">
        <v>2.3839890665686987</v>
      </c>
      <c r="I4113">
        <v>3636</v>
      </c>
      <c r="J4113" s="134">
        <v>0.33875630562016523</v>
      </c>
    </row>
    <row r="4114" spans="3:10" x14ac:dyDescent="0.3">
      <c r="C4114">
        <v>3637</v>
      </c>
      <c r="D4114" s="40">
        <v>2.3017133567853318</v>
      </c>
      <c r="I4114">
        <v>3637</v>
      </c>
      <c r="J4114" s="134">
        <v>0.2272173135704656</v>
      </c>
    </row>
    <row r="4115" spans="3:10" x14ac:dyDescent="0.3">
      <c r="C4115">
        <v>3638</v>
      </c>
      <c r="D4115" s="40">
        <v>2.4277663191850651</v>
      </c>
      <c r="I4115">
        <v>3638</v>
      </c>
      <c r="J4115" s="134">
        <v>0.2668419596386693</v>
      </c>
    </row>
    <row r="4116" spans="3:10" x14ac:dyDescent="0.3">
      <c r="C4116">
        <v>3639</v>
      </c>
      <c r="D4116" s="40">
        <v>2.6688014843615382</v>
      </c>
      <c r="I4116">
        <v>3639</v>
      </c>
      <c r="J4116" s="134">
        <v>0.24684304269051816</v>
      </c>
    </row>
    <row r="4117" spans="3:10" x14ac:dyDescent="0.3">
      <c r="C4117">
        <v>3640</v>
      </c>
      <c r="D4117" s="40">
        <v>2.5702945312792949</v>
      </c>
      <c r="I4117">
        <v>3640</v>
      </c>
      <c r="J4117" s="134">
        <v>0.31637143382321931</v>
      </c>
    </row>
    <row r="4118" spans="3:10" x14ac:dyDescent="0.3">
      <c r="C4118">
        <v>3641</v>
      </c>
      <c r="D4118" s="40">
        <v>2.4132144241922804</v>
      </c>
      <c r="I4118">
        <v>3641</v>
      </c>
      <c r="J4118" s="134">
        <v>0.13262163912284941</v>
      </c>
    </row>
    <row r="4119" spans="3:10" x14ac:dyDescent="0.3">
      <c r="C4119">
        <v>3642</v>
      </c>
      <c r="D4119" s="40">
        <v>2.5902115887269161</v>
      </c>
      <c r="I4119">
        <v>3642</v>
      </c>
      <c r="J4119" s="134">
        <v>0.33520962766152418</v>
      </c>
    </row>
    <row r="4120" spans="3:10" x14ac:dyDescent="0.3">
      <c r="C4120">
        <v>3643</v>
      </c>
      <c r="D4120" s="40">
        <v>2.3081055329141686</v>
      </c>
      <c r="I4120">
        <v>3643</v>
      </c>
      <c r="J4120" s="134">
        <v>0.2601632220269543</v>
      </c>
    </row>
    <row r="4121" spans="3:10" x14ac:dyDescent="0.3">
      <c r="C4121">
        <v>3644</v>
      </c>
      <c r="D4121" s="40">
        <v>2.6055930170264685</v>
      </c>
      <c r="I4121">
        <v>3644</v>
      </c>
      <c r="J4121" s="134">
        <v>0.12822811645371246</v>
      </c>
    </row>
    <row r="4122" spans="3:10" x14ac:dyDescent="0.3">
      <c r="C4122">
        <v>3645</v>
      </c>
      <c r="D4122" s="40">
        <v>3.0565824342523511</v>
      </c>
      <c r="I4122">
        <v>3645</v>
      </c>
      <c r="J4122" s="134">
        <v>0.25141739670180518</v>
      </c>
    </row>
    <row r="4123" spans="3:10" x14ac:dyDescent="0.3">
      <c r="C4123">
        <v>3646</v>
      </c>
      <c r="D4123" s="40">
        <v>1.5989759159198791</v>
      </c>
      <c r="I4123">
        <v>3646</v>
      </c>
      <c r="J4123" s="134">
        <v>0.27085400931722892</v>
      </c>
    </row>
    <row r="4124" spans="3:10" x14ac:dyDescent="0.3">
      <c r="C4124">
        <v>3647</v>
      </c>
      <c r="D4124" s="40">
        <v>1.555259229146327</v>
      </c>
      <c r="I4124">
        <v>3647</v>
      </c>
      <c r="J4124" s="134">
        <v>0.31005047353074344</v>
      </c>
    </row>
    <row r="4125" spans="3:10" x14ac:dyDescent="0.3">
      <c r="C4125">
        <v>3648</v>
      </c>
      <c r="D4125" s="40">
        <v>2.5006805314893841</v>
      </c>
      <c r="I4125">
        <v>3648</v>
      </c>
      <c r="J4125" s="134">
        <v>0.33679261659748283</v>
      </c>
    </row>
    <row r="4126" spans="3:10" x14ac:dyDescent="0.3">
      <c r="C4126">
        <v>3649</v>
      </c>
      <c r="D4126" s="40">
        <v>3.0857828074168796</v>
      </c>
      <c r="I4126">
        <v>3649</v>
      </c>
      <c r="J4126" s="134">
        <v>0.22325427550430188</v>
      </c>
    </row>
    <row r="4127" spans="3:10" x14ac:dyDescent="0.3">
      <c r="C4127">
        <v>3650</v>
      </c>
      <c r="D4127" s="40">
        <v>2.7674108634127168</v>
      </c>
      <c r="I4127">
        <v>3650</v>
      </c>
      <c r="J4127" s="134">
        <v>0.25558793982642336</v>
      </c>
    </row>
    <row r="4128" spans="3:10" x14ac:dyDescent="0.3">
      <c r="C4128">
        <v>3651</v>
      </c>
      <c r="D4128" s="40">
        <v>2.677229682060458</v>
      </c>
      <c r="I4128">
        <v>3651</v>
      </c>
      <c r="J4128" s="134">
        <v>0.11901126005248464</v>
      </c>
    </row>
    <row r="4129" spans="3:10" x14ac:dyDescent="0.3">
      <c r="C4129">
        <v>3652</v>
      </c>
      <c r="D4129" s="40">
        <v>3.2805013736207087</v>
      </c>
      <c r="I4129">
        <v>3652</v>
      </c>
      <c r="J4129" s="134">
        <v>0.27944880931489902</v>
      </c>
    </row>
    <row r="4130" spans="3:10" x14ac:dyDescent="0.3">
      <c r="C4130">
        <v>3653</v>
      </c>
      <c r="D4130" s="40">
        <v>2.6564979758980023</v>
      </c>
      <c r="I4130">
        <v>3653</v>
      </c>
      <c r="J4130" s="134">
        <v>0.23887328008323738</v>
      </c>
    </row>
    <row r="4131" spans="3:10" x14ac:dyDescent="0.3">
      <c r="C4131">
        <v>3654</v>
      </c>
      <c r="D4131" s="40">
        <v>3.0740120647640974</v>
      </c>
      <c r="I4131">
        <v>3654</v>
      </c>
      <c r="J4131" s="134">
        <v>0.22315752664240018</v>
      </c>
    </row>
    <row r="4132" spans="3:10" x14ac:dyDescent="0.3">
      <c r="C4132">
        <v>3655</v>
      </c>
      <c r="D4132" s="40">
        <v>1.9713646684114248</v>
      </c>
      <c r="I4132">
        <v>3655</v>
      </c>
      <c r="J4132" s="134">
        <v>0.34440237782870975</v>
      </c>
    </row>
    <row r="4133" spans="3:10" x14ac:dyDescent="0.3">
      <c r="C4133">
        <v>3656</v>
      </c>
      <c r="D4133" s="40">
        <v>2.2777134757793132</v>
      </c>
      <c r="I4133">
        <v>3656</v>
      </c>
      <c r="J4133" s="134">
        <v>0.27284248596376104</v>
      </c>
    </row>
    <row r="4134" spans="3:10" x14ac:dyDescent="0.3">
      <c r="C4134">
        <v>3657</v>
      </c>
      <c r="D4134" s="40">
        <v>2.3472728950509327</v>
      </c>
      <c r="I4134">
        <v>3657</v>
      </c>
      <c r="J4134" s="134">
        <v>9.0751249311688209E-2</v>
      </c>
    </row>
    <row r="4135" spans="3:10" x14ac:dyDescent="0.3">
      <c r="C4135">
        <v>3658</v>
      </c>
      <c r="D4135" s="40">
        <v>3.5533631400763737</v>
      </c>
      <c r="I4135">
        <v>3658</v>
      </c>
      <c r="J4135" s="134">
        <v>0.27858797951880532</v>
      </c>
    </row>
    <row r="4136" spans="3:10" x14ac:dyDescent="0.3">
      <c r="C4136">
        <v>3659</v>
      </c>
      <c r="D4136" s="40">
        <v>2.4211488829827195</v>
      </c>
      <c r="I4136">
        <v>3659</v>
      </c>
      <c r="J4136" s="134">
        <v>0.16037468281545175</v>
      </c>
    </row>
    <row r="4137" spans="3:10" x14ac:dyDescent="0.3">
      <c r="C4137">
        <v>3660</v>
      </c>
      <c r="D4137" s="40">
        <v>2.9774894389034401</v>
      </c>
      <c r="I4137">
        <v>3660</v>
      </c>
      <c r="J4137" s="134">
        <v>0.30265522083372787</v>
      </c>
    </row>
    <row r="4138" spans="3:10" x14ac:dyDescent="0.3">
      <c r="C4138">
        <v>3661</v>
      </c>
      <c r="D4138" s="40">
        <v>1.982349367407976</v>
      </c>
      <c r="I4138">
        <v>3661</v>
      </c>
      <c r="J4138" s="134">
        <v>0.28728868913360195</v>
      </c>
    </row>
    <row r="4139" spans="3:10" x14ac:dyDescent="0.3">
      <c r="C4139">
        <v>3662</v>
      </c>
      <c r="D4139" s="40">
        <v>2.4926309580477932</v>
      </c>
      <c r="I4139">
        <v>3662</v>
      </c>
      <c r="J4139" s="134">
        <v>0.26967289413999795</v>
      </c>
    </row>
    <row r="4140" spans="3:10" x14ac:dyDescent="0.3">
      <c r="C4140">
        <v>3663</v>
      </c>
      <c r="D4140" s="40">
        <v>2.865694637356234</v>
      </c>
      <c r="I4140">
        <v>3663</v>
      </c>
      <c r="J4140" s="134">
        <v>0.2150130364692906</v>
      </c>
    </row>
    <row r="4141" spans="3:10" x14ac:dyDescent="0.3">
      <c r="C4141">
        <v>3664</v>
      </c>
      <c r="D4141" s="40">
        <v>2.5528437403777335</v>
      </c>
      <c r="I4141">
        <v>3664</v>
      </c>
      <c r="J4141" s="134">
        <v>0.26244021368251147</v>
      </c>
    </row>
    <row r="4142" spans="3:10" x14ac:dyDescent="0.3">
      <c r="C4142">
        <v>3665</v>
      </c>
      <c r="D4142" s="40">
        <v>3.4491285776028588</v>
      </c>
      <c r="I4142">
        <v>3665</v>
      </c>
      <c r="J4142" s="134">
        <v>0.34518891354630732</v>
      </c>
    </row>
    <row r="4143" spans="3:10" x14ac:dyDescent="0.3">
      <c r="C4143">
        <v>3666</v>
      </c>
      <c r="D4143" s="40">
        <v>1.7110042601425353</v>
      </c>
      <c r="I4143">
        <v>3666</v>
      </c>
      <c r="J4143" s="134">
        <v>9.3652596699162149E-2</v>
      </c>
    </row>
    <row r="4144" spans="3:10" x14ac:dyDescent="0.3">
      <c r="C4144">
        <v>3667</v>
      </c>
      <c r="D4144" s="40">
        <v>1.9136860498031278</v>
      </c>
      <c r="I4144">
        <v>3667</v>
      </c>
      <c r="J4144" s="134">
        <v>0.1566812257286383</v>
      </c>
    </row>
    <row r="4145" spans="3:10" x14ac:dyDescent="0.3">
      <c r="C4145">
        <v>3668</v>
      </c>
      <c r="D4145" s="40">
        <v>2.4973088441594591</v>
      </c>
      <c r="I4145">
        <v>3668</v>
      </c>
      <c r="J4145" s="134">
        <v>8.7319896934491492E-2</v>
      </c>
    </row>
    <row r="4146" spans="3:10" x14ac:dyDescent="0.3">
      <c r="C4146">
        <v>3669</v>
      </c>
      <c r="D4146" s="40">
        <v>2.7308982507139055</v>
      </c>
      <c r="I4146">
        <v>3669</v>
      </c>
      <c r="J4146" s="134">
        <v>0.27190982431665378</v>
      </c>
    </row>
    <row r="4147" spans="3:10" x14ac:dyDescent="0.3">
      <c r="C4147">
        <v>3670</v>
      </c>
      <c r="D4147" s="40">
        <v>2.4532525620066195</v>
      </c>
      <c r="I4147">
        <v>3670</v>
      </c>
      <c r="J4147" s="134">
        <v>0.15092745181412104</v>
      </c>
    </row>
    <row r="4148" spans="3:10" x14ac:dyDescent="0.3">
      <c r="C4148">
        <v>3671</v>
      </c>
      <c r="D4148" s="40">
        <v>2.9041365069125389</v>
      </c>
      <c r="I4148">
        <v>3671</v>
      </c>
      <c r="J4148" s="134">
        <v>0.27182228415221554</v>
      </c>
    </row>
    <row r="4149" spans="3:10" x14ac:dyDescent="0.3">
      <c r="C4149">
        <v>3672</v>
      </c>
      <c r="D4149" s="40">
        <v>3.217296404549832</v>
      </c>
      <c r="I4149">
        <v>3672</v>
      </c>
      <c r="J4149" s="134">
        <v>0.15671200299487942</v>
      </c>
    </row>
    <row r="4150" spans="3:10" x14ac:dyDescent="0.3">
      <c r="C4150">
        <v>3673</v>
      </c>
      <c r="D4150" s="40">
        <v>2.4314759662158765</v>
      </c>
      <c r="I4150">
        <v>3673</v>
      </c>
      <c r="J4150" s="134">
        <v>0.21937606017159816</v>
      </c>
    </row>
    <row r="4151" spans="3:10" x14ac:dyDescent="0.3">
      <c r="C4151">
        <v>3674</v>
      </c>
      <c r="D4151" s="40">
        <v>1.8994419722196951</v>
      </c>
      <c r="I4151">
        <v>3674</v>
      </c>
      <c r="J4151" s="134">
        <v>0.25420415946580222</v>
      </c>
    </row>
    <row r="4152" spans="3:10" x14ac:dyDescent="0.3">
      <c r="C4152">
        <v>3675</v>
      </c>
      <c r="D4152" s="40">
        <v>1.8276914526791406</v>
      </c>
      <c r="I4152">
        <v>3675</v>
      </c>
      <c r="J4152" s="134">
        <v>0.18315728255931463</v>
      </c>
    </row>
    <row r="4153" spans="3:10" x14ac:dyDescent="0.3">
      <c r="C4153">
        <v>3676</v>
      </c>
      <c r="D4153" s="40">
        <v>2.0199152104697755</v>
      </c>
      <c r="I4153">
        <v>3676</v>
      </c>
      <c r="J4153" s="134">
        <v>0.2850190281482512</v>
      </c>
    </row>
    <row r="4154" spans="3:10" x14ac:dyDescent="0.3">
      <c r="C4154">
        <v>3677</v>
      </c>
      <c r="D4154" s="40">
        <v>2.1639034194005111</v>
      </c>
      <c r="I4154">
        <v>3677</v>
      </c>
      <c r="J4154" s="134">
        <v>0.26746651898838691</v>
      </c>
    </row>
    <row r="4155" spans="3:10" x14ac:dyDescent="0.3">
      <c r="C4155">
        <v>3678</v>
      </c>
      <c r="D4155" s="40">
        <v>2.3686164095979501</v>
      </c>
      <c r="I4155">
        <v>3678</v>
      </c>
      <c r="J4155" s="134">
        <v>0.21181070529357715</v>
      </c>
    </row>
    <row r="4156" spans="3:10" x14ac:dyDescent="0.3">
      <c r="C4156">
        <v>3679</v>
      </c>
      <c r="D4156" s="40">
        <v>3.0967747866795223</v>
      </c>
      <c r="I4156">
        <v>3679</v>
      </c>
      <c r="J4156" s="134">
        <v>0.31784968503176025</v>
      </c>
    </row>
    <row r="4157" spans="3:10" x14ac:dyDescent="0.3">
      <c r="C4157">
        <v>3680</v>
      </c>
      <c r="D4157" s="40">
        <v>2.2770289312665115</v>
      </c>
      <c r="I4157">
        <v>3680</v>
      </c>
      <c r="J4157" s="134">
        <v>0.23875394484944423</v>
      </c>
    </row>
    <row r="4158" spans="3:10" x14ac:dyDescent="0.3">
      <c r="C4158">
        <v>3681</v>
      </c>
      <c r="D4158" s="40">
        <v>3.1244495620604664</v>
      </c>
      <c r="I4158">
        <v>3681</v>
      </c>
      <c r="J4158" s="134">
        <v>0.33935952709527473</v>
      </c>
    </row>
    <row r="4159" spans="3:10" x14ac:dyDescent="0.3">
      <c r="C4159">
        <v>3682</v>
      </c>
      <c r="D4159" s="40">
        <v>2.9336891745937654</v>
      </c>
      <c r="I4159">
        <v>3682</v>
      </c>
      <c r="J4159" s="134">
        <v>0.20772145699935929</v>
      </c>
    </row>
    <row r="4160" spans="3:10" x14ac:dyDescent="0.3">
      <c r="C4160">
        <v>3683</v>
      </c>
      <c r="D4160" s="40">
        <v>2.5207498165988071</v>
      </c>
      <c r="I4160">
        <v>3683</v>
      </c>
      <c r="J4160" s="134">
        <v>0.33695952450503253</v>
      </c>
    </row>
    <row r="4161" spans="3:10" x14ac:dyDescent="0.3">
      <c r="C4161">
        <v>3684</v>
      </c>
      <c r="D4161" s="40">
        <v>2.2578783151955917</v>
      </c>
      <c r="I4161">
        <v>3684</v>
      </c>
      <c r="J4161" s="134">
        <v>0.21352154326910444</v>
      </c>
    </row>
    <row r="4162" spans="3:10" x14ac:dyDescent="0.3">
      <c r="C4162">
        <v>3685</v>
      </c>
      <c r="D4162" s="40">
        <v>3.0254077691199628</v>
      </c>
      <c r="I4162">
        <v>3685</v>
      </c>
      <c r="J4162" s="134">
        <v>0.32385765732947669</v>
      </c>
    </row>
    <row r="4163" spans="3:10" x14ac:dyDescent="0.3">
      <c r="C4163">
        <v>3686</v>
      </c>
      <c r="D4163" s="40">
        <v>1.4801987940996801</v>
      </c>
      <c r="I4163">
        <v>3686</v>
      </c>
      <c r="J4163" s="134">
        <v>0.15773962112952922</v>
      </c>
    </row>
    <row r="4164" spans="3:10" x14ac:dyDescent="0.3">
      <c r="C4164">
        <v>3687</v>
      </c>
      <c r="D4164" s="40">
        <v>1.7790710048853462</v>
      </c>
      <c r="I4164">
        <v>3687</v>
      </c>
      <c r="J4164" s="134">
        <v>0.18209857666977691</v>
      </c>
    </row>
    <row r="4165" spans="3:10" x14ac:dyDescent="0.3">
      <c r="C4165">
        <v>3688</v>
      </c>
      <c r="D4165" s="40">
        <v>2.751090950211116</v>
      </c>
      <c r="I4165">
        <v>3688</v>
      </c>
      <c r="J4165" s="134">
        <v>0.26902158457177383</v>
      </c>
    </row>
    <row r="4166" spans="3:10" x14ac:dyDescent="0.3">
      <c r="C4166">
        <v>3689</v>
      </c>
      <c r="D4166" s="40">
        <v>2.8569628104599483</v>
      </c>
      <c r="I4166">
        <v>3689</v>
      </c>
      <c r="J4166" s="134">
        <v>0.25528908633173297</v>
      </c>
    </row>
    <row r="4167" spans="3:10" x14ac:dyDescent="0.3">
      <c r="C4167">
        <v>3690</v>
      </c>
      <c r="D4167" s="40">
        <v>2.8673768564994515</v>
      </c>
      <c r="I4167">
        <v>3690</v>
      </c>
      <c r="J4167" s="134">
        <v>0.22487280087331518</v>
      </c>
    </row>
    <row r="4168" spans="3:10" x14ac:dyDescent="0.3">
      <c r="C4168">
        <v>3691</v>
      </c>
      <c r="D4168" s="40">
        <v>2.9330529274711639</v>
      </c>
      <c r="I4168">
        <v>3691</v>
      </c>
      <c r="J4168" s="134">
        <v>0.22451524383153432</v>
      </c>
    </row>
    <row r="4169" spans="3:10" x14ac:dyDescent="0.3">
      <c r="C4169">
        <v>3692</v>
      </c>
      <c r="D4169" s="40">
        <v>2.0601543737605965</v>
      </c>
      <c r="I4169">
        <v>3692</v>
      </c>
      <c r="J4169" s="134">
        <v>0.1249267034098247</v>
      </c>
    </row>
    <row r="4170" spans="3:10" x14ac:dyDescent="0.3">
      <c r="C4170">
        <v>3693</v>
      </c>
      <c r="D4170" s="40">
        <v>2.0192834585459529</v>
      </c>
      <c r="I4170">
        <v>3693</v>
      </c>
      <c r="J4170" s="134">
        <v>0.33680097445551316</v>
      </c>
    </row>
    <row r="4171" spans="3:10" x14ac:dyDescent="0.3">
      <c r="C4171">
        <v>3694</v>
      </c>
      <c r="D4171" s="40">
        <v>3.2638471600533974</v>
      </c>
      <c r="I4171">
        <v>3694</v>
      </c>
      <c r="J4171" s="134">
        <v>0.17197108213187384</v>
      </c>
    </row>
    <row r="4172" spans="3:10" x14ac:dyDescent="0.3">
      <c r="C4172">
        <v>3695</v>
      </c>
      <c r="D4172" s="40">
        <v>2.4235428951446107</v>
      </c>
      <c r="I4172">
        <v>3695</v>
      </c>
      <c r="J4172" s="134">
        <v>0.31578034223996521</v>
      </c>
    </row>
    <row r="4173" spans="3:10" x14ac:dyDescent="0.3">
      <c r="C4173">
        <v>3696</v>
      </c>
      <c r="D4173" s="40">
        <v>3.3889002964778401</v>
      </c>
      <c r="I4173">
        <v>3696</v>
      </c>
      <c r="J4173" s="134">
        <v>0.25178146037885352</v>
      </c>
    </row>
    <row r="4174" spans="3:10" x14ac:dyDescent="0.3">
      <c r="C4174">
        <v>3697</v>
      </c>
      <c r="D4174" s="40">
        <v>1.7924050915815521</v>
      </c>
      <c r="I4174">
        <v>3697</v>
      </c>
      <c r="J4174" s="134">
        <v>0.17224560130178213</v>
      </c>
    </row>
    <row r="4175" spans="3:10" x14ac:dyDescent="0.3">
      <c r="C4175">
        <v>3698</v>
      </c>
      <c r="D4175" s="40">
        <v>2.6663920359222031</v>
      </c>
      <c r="I4175">
        <v>3698</v>
      </c>
      <c r="J4175" s="134">
        <v>0.1997808798882803</v>
      </c>
    </row>
    <row r="4176" spans="3:10" x14ac:dyDescent="0.3">
      <c r="C4176">
        <v>3699</v>
      </c>
      <c r="D4176" s="40">
        <v>2.5031828111031862</v>
      </c>
      <c r="I4176">
        <v>3699</v>
      </c>
      <c r="J4176" s="134">
        <v>0.28142837012066813</v>
      </c>
    </row>
    <row r="4177" spans="3:10" x14ac:dyDescent="0.3">
      <c r="C4177">
        <v>3700</v>
      </c>
      <c r="D4177" s="40">
        <v>2.8707667481766976</v>
      </c>
      <c r="I4177">
        <v>3700</v>
      </c>
      <c r="J4177" s="134">
        <v>0.35232124106439655</v>
      </c>
    </row>
    <row r="4178" spans="3:10" x14ac:dyDescent="0.3">
      <c r="C4178">
        <v>3701</v>
      </c>
      <c r="D4178" s="40">
        <v>2.9788813118971085</v>
      </c>
      <c r="I4178">
        <v>3701</v>
      </c>
      <c r="J4178" s="134">
        <v>0.14263035004276992</v>
      </c>
    </row>
    <row r="4179" spans="3:10" x14ac:dyDescent="0.3">
      <c r="C4179">
        <v>3702</v>
      </c>
      <c r="D4179" s="40">
        <v>2.9651382285827781</v>
      </c>
      <c r="I4179">
        <v>3702</v>
      </c>
      <c r="J4179" s="134">
        <v>6.781006391808031E-2</v>
      </c>
    </row>
    <row r="4180" spans="3:10" x14ac:dyDescent="0.3">
      <c r="C4180">
        <v>3703</v>
      </c>
      <c r="D4180" s="40">
        <v>1.7314767030481939</v>
      </c>
      <c r="I4180">
        <v>3703</v>
      </c>
      <c r="J4180" s="134">
        <v>0.17703316887531662</v>
      </c>
    </row>
    <row r="4181" spans="3:10" x14ac:dyDescent="0.3">
      <c r="C4181">
        <v>3704</v>
      </c>
      <c r="D4181" s="40">
        <v>3.3578678319664079</v>
      </c>
      <c r="I4181">
        <v>3704</v>
      </c>
      <c r="J4181" s="134">
        <v>0.11994667814575077</v>
      </c>
    </row>
    <row r="4182" spans="3:10" x14ac:dyDescent="0.3">
      <c r="C4182">
        <v>3705</v>
      </c>
      <c r="D4182" s="40">
        <v>2.5733409435364067</v>
      </c>
      <c r="I4182">
        <v>3705</v>
      </c>
      <c r="J4182" s="134">
        <v>0.33043946177922745</v>
      </c>
    </row>
    <row r="4183" spans="3:10" x14ac:dyDescent="0.3">
      <c r="C4183">
        <v>3706</v>
      </c>
      <c r="D4183" s="40">
        <v>3.2622376680109069</v>
      </c>
      <c r="I4183">
        <v>3706</v>
      </c>
      <c r="J4183" s="134">
        <v>0.20406205471400707</v>
      </c>
    </row>
    <row r="4184" spans="3:10" x14ac:dyDescent="0.3">
      <c r="C4184">
        <v>3707</v>
      </c>
      <c r="D4184" s="40">
        <v>2.3937764650811268</v>
      </c>
      <c r="I4184">
        <v>3707</v>
      </c>
      <c r="J4184" s="134">
        <v>0.32862610109489321</v>
      </c>
    </row>
    <row r="4185" spans="3:10" x14ac:dyDescent="0.3">
      <c r="C4185">
        <v>3708</v>
      </c>
      <c r="D4185" s="40">
        <v>2.5314247692709833</v>
      </c>
      <c r="I4185">
        <v>3708</v>
      </c>
      <c r="J4185" s="134">
        <v>0.1680014735605746</v>
      </c>
    </row>
    <row r="4186" spans="3:10" x14ac:dyDescent="0.3">
      <c r="C4186">
        <v>3709</v>
      </c>
      <c r="D4186" s="40">
        <v>1.88405020758645</v>
      </c>
      <c r="I4186">
        <v>3709</v>
      </c>
      <c r="J4186" s="134">
        <v>0.20865282758563741</v>
      </c>
    </row>
    <row r="4187" spans="3:10" x14ac:dyDescent="0.3">
      <c r="C4187">
        <v>3710</v>
      </c>
      <c r="D4187" s="40">
        <v>2.2325422658229552</v>
      </c>
      <c r="I4187">
        <v>3710</v>
      </c>
      <c r="J4187" s="134">
        <v>0.23653327065665519</v>
      </c>
    </row>
    <row r="4188" spans="3:10" x14ac:dyDescent="0.3">
      <c r="C4188">
        <v>3711</v>
      </c>
      <c r="D4188" s="40">
        <v>2.3305427925971705</v>
      </c>
      <c r="I4188">
        <v>3711</v>
      </c>
      <c r="J4188" s="134">
        <v>0.22617188055190929</v>
      </c>
    </row>
    <row r="4189" spans="3:10" x14ac:dyDescent="0.3">
      <c r="C4189">
        <v>3712</v>
      </c>
      <c r="D4189" s="40">
        <v>2.8067164425863025</v>
      </c>
      <c r="I4189">
        <v>3712</v>
      </c>
      <c r="J4189" s="134">
        <v>0.30303314023723971</v>
      </c>
    </row>
    <row r="4190" spans="3:10" x14ac:dyDescent="0.3">
      <c r="C4190">
        <v>3713</v>
      </c>
      <c r="D4190" s="40">
        <v>2.3403189134268652</v>
      </c>
      <c r="I4190">
        <v>3713</v>
      </c>
      <c r="J4190" s="134">
        <v>0.2217102900790735</v>
      </c>
    </row>
    <row r="4191" spans="3:10" x14ac:dyDescent="0.3">
      <c r="C4191">
        <v>3714</v>
      </c>
      <c r="D4191" s="40">
        <v>2.7728274911668049</v>
      </c>
      <c r="I4191">
        <v>3714</v>
      </c>
      <c r="J4191" s="134">
        <v>0.19556692684313703</v>
      </c>
    </row>
    <row r="4192" spans="3:10" x14ac:dyDescent="0.3">
      <c r="C4192">
        <v>3715</v>
      </c>
      <c r="D4192" s="40">
        <v>3.4388893794056634</v>
      </c>
      <c r="I4192">
        <v>3715</v>
      </c>
      <c r="J4192" s="134">
        <v>0.24179183502533075</v>
      </c>
    </row>
    <row r="4193" spans="3:10" x14ac:dyDescent="0.3">
      <c r="C4193">
        <v>3716</v>
      </c>
      <c r="D4193" s="40">
        <v>2.9638798143471954</v>
      </c>
      <c r="I4193">
        <v>3716</v>
      </c>
      <c r="J4193" s="134">
        <v>0.23718553374006301</v>
      </c>
    </row>
    <row r="4194" spans="3:10" x14ac:dyDescent="0.3">
      <c r="C4194">
        <v>3717</v>
      </c>
      <c r="D4194" s="40">
        <v>1.6682826064055412</v>
      </c>
      <c r="I4194">
        <v>3717</v>
      </c>
      <c r="J4194" s="134">
        <v>5.570603503415672E-2</v>
      </c>
    </row>
    <row r="4195" spans="3:10" x14ac:dyDescent="0.3">
      <c r="C4195">
        <v>3718</v>
      </c>
      <c r="D4195" s="40">
        <v>2.7495860649353538</v>
      </c>
      <c r="I4195">
        <v>3718</v>
      </c>
      <c r="J4195" s="134">
        <v>0.25938297685931633</v>
      </c>
    </row>
    <row r="4196" spans="3:10" x14ac:dyDescent="0.3">
      <c r="C4196">
        <v>3719</v>
      </c>
      <c r="D4196" s="40">
        <v>2.1519357806677526</v>
      </c>
      <c r="I4196">
        <v>3719</v>
      </c>
      <c r="J4196" s="134">
        <v>0.17013585052807989</v>
      </c>
    </row>
    <row r="4197" spans="3:10" x14ac:dyDescent="0.3">
      <c r="C4197">
        <v>3720</v>
      </c>
      <c r="D4197" s="40">
        <v>2.8842423387999285</v>
      </c>
      <c r="I4197">
        <v>3720</v>
      </c>
      <c r="J4197" s="134">
        <v>0.34404557213897524</v>
      </c>
    </row>
    <row r="4198" spans="3:10" x14ac:dyDescent="0.3">
      <c r="C4198">
        <v>3721</v>
      </c>
      <c r="D4198" s="40">
        <v>2.794248063224555</v>
      </c>
      <c r="I4198">
        <v>3721</v>
      </c>
      <c r="J4198" s="134">
        <v>0.2901182235982529</v>
      </c>
    </row>
    <row r="4199" spans="3:10" x14ac:dyDescent="0.3">
      <c r="C4199">
        <v>3722</v>
      </c>
      <c r="D4199" s="40">
        <v>2.9651122180883123</v>
      </c>
      <c r="I4199">
        <v>3722</v>
      </c>
      <c r="J4199" s="134">
        <v>0.10666645913799688</v>
      </c>
    </row>
    <row r="4200" spans="3:10" x14ac:dyDescent="0.3">
      <c r="C4200">
        <v>3723</v>
      </c>
      <c r="D4200" s="40">
        <v>2.0013964432689617</v>
      </c>
      <c r="I4200">
        <v>3723</v>
      </c>
      <c r="J4200" s="134">
        <v>0.18327335726505378</v>
      </c>
    </row>
    <row r="4201" spans="3:10" x14ac:dyDescent="0.3">
      <c r="C4201">
        <v>3724</v>
      </c>
      <c r="D4201" s="40">
        <v>2.2259229796597166</v>
      </c>
      <c r="I4201">
        <v>3724</v>
      </c>
      <c r="J4201" s="134">
        <v>0.34381101782004708</v>
      </c>
    </row>
    <row r="4202" spans="3:10" x14ac:dyDescent="0.3">
      <c r="C4202">
        <v>3725</v>
      </c>
      <c r="D4202" s="40">
        <v>2.2164956633244599</v>
      </c>
      <c r="I4202">
        <v>3725</v>
      </c>
      <c r="J4202" s="134">
        <v>0.26536614856252472</v>
      </c>
    </row>
    <row r="4203" spans="3:10" x14ac:dyDescent="0.3">
      <c r="C4203">
        <v>3726</v>
      </c>
      <c r="D4203" s="40">
        <v>2.4653898979562845</v>
      </c>
      <c r="I4203">
        <v>3726</v>
      </c>
      <c r="J4203" s="134">
        <v>0.1702163557903007</v>
      </c>
    </row>
    <row r="4204" spans="3:10" x14ac:dyDescent="0.3">
      <c r="C4204">
        <v>3727</v>
      </c>
      <c r="D4204" s="40">
        <v>2.8267272692207928</v>
      </c>
      <c r="I4204">
        <v>3727</v>
      </c>
      <c r="J4204" s="134">
        <v>0.24317917082246732</v>
      </c>
    </row>
    <row r="4205" spans="3:10" x14ac:dyDescent="0.3">
      <c r="C4205">
        <v>3728</v>
      </c>
      <c r="D4205" s="40">
        <v>2.0854056798238556</v>
      </c>
      <c r="I4205">
        <v>3728</v>
      </c>
      <c r="J4205" s="134">
        <v>0.24505814372318779</v>
      </c>
    </row>
    <row r="4206" spans="3:10" x14ac:dyDescent="0.3">
      <c r="C4206">
        <v>3729</v>
      </c>
      <c r="D4206" s="40">
        <v>2.6069081987768472</v>
      </c>
      <c r="I4206">
        <v>3729</v>
      </c>
      <c r="J4206" s="134">
        <v>0.19643619744830221</v>
      </c>
    </row>
    <row r="4207" spans="3:10" x14ac:dyDescent="0.3">
      <c r="C4207">
        <v>3730</v>
      </c>
      <c r="D4207" s="40">
        <v>2.0295854924467438</v>
      </c>
      <c r="I4207">
        <v>3730</v>
      </c>
      <c r="J4207" s="134">
        <v>0.285354608422977</v>
      </c>
    </row>
    <row r="4208" spans="3:10" x14ac:dyDescent="0.3">
      <c r="C4208">
        <v>3731</v>
      </c>
      <c r="D4208" s="40">
        <v>2.4061857353540117</v>
      </c>
      <c r="I4208">
        <v>3731</v>
      </c>
      <c r="J4208" s="134">
        <v>0.16237490044580172</v>
      </c>
    </row>
    <row r="4209" spans="3:10" x14ac:dyDescent="0.3">
      <c r="C4209">
        <v>3732</v>
      </c>
      <c r="D4209" s="40">
        <v>2.1917732547289512</v>
      </c>
      <c r="I4209">
        <v>3732</v>
      </c>
      <c r="J4209" s="134">
        <v>0.35012129727280916</v>
      </c>
    </row>
    <row r="4210" spans="3:10" x14ac:dyDescent="0.3">
      <c r="C4210">
        <v>3733</v>
      </c>
      <c r="D4210" s="40">
        <v>1.7014483411426604</v>
      </c>
      <c r="I4210">
        <v>3733</v>
      </c>
      <c r="J4210" s="134">
        <v>0.18427453609233257</v>
      </c>
    </row>
    <row r="4211" spans="3:10" x14ac:dyDescent="0.3">
      <c r="C4211">
        <v>3734</v>
      </c>
      <c r="D4211" s="40">
        <v>1.6796741772251795</v>
      </c>
      <c r="I4211">
        <v>3734</v>
      </c>
      <c r="J4211" s="134">
        <v>0.26214965198689177</v>
      </c>
    </row>
    <row r="4212" spans="3:10" x14ac:dyDescent="0.3">
      <c r="C4212">
        <v>3735</v>
      </c>
      <c r="D4212" s="40">
        <v>2.908798730484297</v>
      </c>
      <c r="I4212">
        <v>3735</v>
      </c>
      <c r="J4212" s="134">
        <v>0.29736563695820495</v>
      </c>
    </row>
    <row r="4213" spans="3:10" x14ac:dyDescent="0.3">
      <c r="C4213">
        <v>3736</v>
      </c>
      <c r="D4213" s="40">
        <v>2.6001649112221981</v>
      </c>
      <c r="I4213">
        <v>3736</v>
      </c>
      <c r="J4213" s="134">
        <v>0.20596398378732061</v>
      </c>
    </row>
    <row r="4214" spans="3:10" x14ac:dyDescent="0.3">
      <c r="C4214">
        <v>3737</v>
      </c>
      <c r="D4214" s="40">
        <v>2.4411500045007406</v>
      </c>
      <c r="I4214">
        <v>3737</v>
      </c>
      <c r="J4214" s="134">
        <v>0.34846218474156698</v>
      </c>
    </row>
    <row r="4215" spans="3:10" x14ac:dyDescent="0.3">
      <c r="C4215">
        <v>3738</v>
      </c>
      <c r="D4215" s="40">
        <v>2.6493995956754022</v>
      </c>
      <c r="I4215">
        <v>3738</v>
      </c>
      <c r="J4215" s="134">
        <v>0.26204545988915062</v>
      </c>
    </row>
    <row r="4216" spans="3:10" x14ac:dyDescent="0.3">
      <c r="C4216">
        <v>3739</v>
      </c>
      <c r="D4216" s="40">
        <v>2.4279872567376879</v>
      </c>
      <c r="I4216">
        <v>3739</v>
      </c>
      <c r="J4216" s="134">
        <v>0.17170218826777495</v>
      </c>
    </row>
    <row r="4217" spans="3:10" x14ac:dyDescent="0.3">
      <c r="C4217">
        <v>3740</v>
      </c>
      <c r="D4217" s="40">
        <v>1.7895097867211767</v>
      </c>
      <c r="I4217">
        <v>3740</v>
      </c>
      <c r="J4217" s="134">
        <v>0.23767942912213336</v>
      </c>
    </row>
    <row r="4218" spans="3:10" x14ac:dyDescent="0.3">
      <c r="C4218">
        <v>3741</v>
      </c>
      <c r="D4218" s="40">
        <v>1.7460516461721234</v>
      </c>
      <c r="I4218">
        <v>3741</v>
      </c>
      <c r="J4218" s="134">
        <v>0.36035263766738446</v>
      </c>
    </row>
    <row r="4219" spans="3:10" x14ac:dyDescent="0.3">
      <c r="C4219">
        <v>3742</v>
      </c>
      <c r="D4219" s="40">
        <v>1.7588202659613945</v>
      </c>
      <c r="I4219">
        <v>3742</v>
      </c>
      <c r="J4219" s="134">
        <v>0.29751885141552825</v>
      </c>
    </row>
    <row r="4220" spans="3:10" x14ac:dyDescent="0.3">
      <c r="C4220">
        <v>3743</v>
      </c>
      <c r="D4220" s="40">
        <v>3.0295911432583651</v>
      </c>
      <c r="I4220">
        <v>3743</v>
      </c>
      <c r="J4220" s="134">
        <v>0.23186463704103555</v>
      </c>
    </row>
    <row r="4221" spans="3:10" x14ac:dyDescent="0.3">
      <c r="C4221">
        <v>3744</v>
      </c>
      <c r="D4221" s="40">
        <v>1.968282439426116</v>
      </c>
      <c r="I4221">
        <v>3744</v>
      </c>
      <c r="J4221" s="134">
        <v>0.32970163672257979</v>
      </c>
    </row>
    <row r="4222" spans="3:10" x14ac:dyDescent="0.3">
      <c r="C4222">
        <v>3745</v>
      </c>
      <c r="D4222" s="40">
        <v>2.5959433581212581</v>
      </c>
      <c r="I4222">
        <v>3745</v>
      </c>
      <c r="J4222" s="134">
        <v>0.28446744709158112</v>
      </c>
    </row>
    <row r="4223" spans="3:10" x14ac:dyDescent="0.3">
      <c r="C4223">
        <v>3746</v>
      </c>
      <c r="D4223" s="40">
        <v>2.3014950301204538</v>
      </c>
      <c r="I4223">
        <v>3746</v>
      </c>
      <c r="J4223" s="134">
        <v>0.35883119259420559</v>
      </c>
    </row>
    <row r="4224" spans="3:10" x14ac:dyDescent="0.3">
      <c r="C4224">
        <v>3747</v>
      </c>
      <c r="D4224" s="40">
        <v>1.945812028161193</v>
      </c>
      <c r="I4224">
        <v>3747</v>
      </c>
      <c r="J4224" s="134">
        <v>0.27223945150531614</v>
      </c>
    </row>
    <row r="4225" spans="3:10" x14ac:dyDescent="0.3">
      <c r="C4225">
        <v>3748</v>
      </c>
      <c r="D4225" s="40">
        <v>2.7896399804730376</v>
      </c>
      <c r="I4225">
        <v>3748</v>
      </c>
      <c r="J4225" s="134">
        <v>0.13470074526745623</v>
      </c>
    </row>
    <row r="4226" spans="3:10" x14ac:dyDescent="0.3">
      <c r="C4226">
        <v>3749</v>
      </c>
      <c r="D4226" s="40">
        <v>3.0914378726205078</v>
      </c>
      <c r="I4226">
        <v>3749</v>
      </c>
      <c r="J4226" s="134">
        <v>0.2765707128258299</v>
      </c>
    </row>
    <row r="4227" spans="3:10" x14ac:dyDescent="0.3">
      <c r="C4227">
        <v>3750</v>
      </c>
      <c r="D4227" s="40">
        <v>2.7623655400271003</v>
      </c>
      <c r="I4227">
        <v>3750</v>
      </c>
      <c r="J4227" s="134">
        <v>0.27850858735441597</v>
      </c>
    </row>
    <row r="4228" spans="3:10" x14ac:dyDescent="0.3">
      <c r="C4228">
        <v>3751</v>
      </c>
      <c r="D4228" s="40">
        <v>2.4998297401742158</v>
      </c>
      <c r="I4228">
        <v>3751</v>
      </c>
      <c r="J4228" s="134">
        <v>0.27936492211653841</v>
      </c>
    </row>
    <row r="4229" spans="3:10" x14ac:dyDescent="0.3">
      <c r="C4229">
        <v>3752</v>
      </c>
      <c r="D4229" s="40">
        <v>1.7396438312970524</v>
      </c>
      <c r="I4229">
        <v>3752</v>
      </c>
      <c r="J4229" s="134">
        <v>0.21450379350739612</v>
      </c>
    </row>
    <row r="4230" spans="3:10" x14ac:dyDescent="0.3">
      <c r="C4230">
        <v>3753</v>
      </c>
      <c r="D4230" s="40">
        <v>3.3226945728557156</v>
      </c>
      <c r="I4230">
        <v>3753</v>
      </c>
      <c r="J4230" s="134">
        <v>0.38076578518666593</v>
      </c>
    </row>
    <row r="4231" spans="3:10" x14ac:dyDescent="0.3">
      <c r="C4231">
        <v>3754</v>
      </c>
      <c r="D4231" s="40">
        <v>1.551995398771745</v>
      </c>
      <c r="I4231">
        <v>3754</v>
      </c>
      <c r="J4231" s="134">
        <v>0.28133414303447424</v>
      </c>
    </row>
    <row r="4232" spans="3:10" x14ac:dyDescent="0.3">
      <c r="C4232">
        <v>3755</v>
      </c>
      <c r="D4232" s="40">
        <v>2.3121114442095068</v>
      </c>
      <c r="I4232">
        <v>3755</v>
      </c>
      <c r="J4232" s="134">
        <v>0.27666928881450725</v>
      </c>
    </row>
    <row r="4233" spans="3:10" x14ac:dyDescent="0.3">
      <c r="C4233">
        <v>3756</v>
      </c>
      <c r="D4233" s="40">
        <v>2.6506884023569586</v>
      </c>
      <c r="I4233">
        <v>3756</v>
      </c>
      <c r="J4233" s="134">
        <v>0.28775173285455891</v>
      </c>
    </row>
    <row r="4234" spans="3:10" x14ac:dyDescent="0.3">
      <c r="C4234">
        <v>3757</v>
      </c>
      <c r="D4234" s="40">
        <v>1.6667874529419304</v>
      </c>
      <c r="I4234">
        <v>3757</v>
      </c>
      <c r="J4234" s="134">
        <v>0.14029429488378642</v>
      </c>
    </row>
    <row r="4235" spans="3:10" x14ac:dyDescent="0.3">
      <c r="C4235">
        <v>3758</v>
      </c>
      <c r="D4235" s="40">
        <v>1.6129995475659118</v>
      </c>
      <c r="I4235">
        <v>3758</v>
      </c>
      <c r="J4235" s="134">
        <v>0.21302330147545434</v>
      </c>
    </row>
    <row r="4236" spans="3:10" x14ac:dyDescent="0.3">
      <c r="C4236">
        <v>3759</v>
      </c>
      <c r="D4236" s="40">
        <v>2.3523462889168596</v>
      </c>
      <c r="I4236">
        <v>3759</v>
      </c>
      <c r="J4236" s="134">
        <v>0.40341114318328453</v>
      </c>
    </row>
    <row r="4237" spans="3:10" x14ac:dyDescent="0.3">
      <c r="C4237">
        <v>3760</v>
      </c>
      <c r="D4237" s="40">
        <v>2.8264728170691669</v>
      </c>
      <c r="I4237">
        <v>3760</v>
      </c>
      <c r="J4237" s="134">
        <v>0.2538702511273736</v>
      </c>
    </row>
    <row r="4238" spans="3:10" x14ac:dyDescent="0.3">
      <c r="C4238">
        <v>3761</v>
      </c>
      <c r="D4238" s="40">
        <v>2.6144686963183217</v>
      </c>
      <c r="I4238">
        <v>3761</v>
      </c>
      <c r="J4238" s="134">
        <v>0.17230794453351028</v>
      </c>
    </row>
    <row r="4239" spans="3:10" x14ac:dyDescent="0.3">
      <c r="C4239">
        <v>3762</v>
      </c>
      <c r="D4239" s="40">
        <v>2.4039133053793811</v>
      </c>
      <c r="I4239">
        <v>3762</v>
      </c>
      <c r="J4239" s="134">
        <v>0.20141270796897626</v>
      </c>
    </row>
    <row r="4240" spans="3:10" x14ac:dyDescent="0.3">
      <c r="C4240">
        <v>3763</v>
      </c>
      <c r="D4240" s="40">
        <v>2.3632553008113999</v>
      </c>
      <c r="I4240">
        <v>3763</v>
      </c>
      <c r="J4240" s="134">
        <v>0.38039165630135052</v>
      </c>
    </row>
    <row r="4241" spans="3:10" x14ac:dyDescent="0.3">
      <c r="C4241">
        <v>3764</v>
      </c>
      <c r="D4241" s="40">
        <v>1.8629448298187448</v>
      </c>
      <c r="I4241">
        <v>3764</v>
      </c>
      <c r="J4241" s="134">
        <v>0.31645155330847685</v>
      </c>
    </row>
    <row r="4242" spans="3:10" x14ac:dyDescent="0.3">
      <c r="C4242">
        <v>3765</v>
      </c>
      <c r="D4242" s="40">
        <v>2.5769941682506841</v>
      </c>
      <c r="I4242">
        <v>3765</v>
      </c>
      <c r="J4242" s="134">
        <v>0.20567809406930992</v>
      </c>
    </row>
    <row r="4243" spans="3:10" x14ac:dyDescent="0.3">
      <c r="C4243">
        <v>3766</v>
      </c>
      <c r="D4243" s="40">
        <v>2.0331798445827931</v>
      </c>
      <c r="I4243">
        <v>3766</v>
      </c>
      <c r="J4243" s="134">
        <v>8.346756221934637E-2</v>
      </c>
    </row>
    <row r="4244" spans="3:10" x14ac:dyDescent="0.3">
      <c r="C4244">
        <v>3767</v>
      </c>
      <c r="D4244" s="40">
        <v>2.662383789209346</v>
      </c>
      <c r="I4244">
        <v>3767</v>
      </c>
      <c r="J4244" s="134">
        <v>0.25813104094875849</v>
      </c>
    </row>
    <row r="4245" spans="3:10" x14ac:dyDescent="0.3">
      <c r="C4245">
        <v>3768</v>
      </c>
      <c r="D4245" s="40">
        <v>2.2968246997100246</v>
      </c>
      <c r="I4245">
        <v>3768</v>
      </c>
      <c r="J4245" s="134">
        <v>0.35687435493100317</v>
      </c>
    </row>
    <row r="4246" spans="3:10" x14ac:dyDescent="0.3">
      <c r="C4246">
        <v>3769</v>
      </c>
      <c r="D4246" s="40">
        <v>1.9454043770000702</v>
      </c>
      <c r="I4246">
        <v>3769</v>
      </c>
      <c r="J4246" s="134">
        <v>0.29386017906438466</v>
      </c>
    </row>
    <row r="4247" spans="3:10" x14ac:dyDescent="0.3">
      <c r="C4247">
        <v>3770</v>
      </c>
      <c r="D4247" s="40">
        <v>3.4459479565156528</v>
      </c>
      <c r="I4247">
        <v>3770</v>
      </c>
      <c r="J4247" s="134">
        <v>0.37169118008248447</v>
      </c>
    </row>
    <row r="4248" spans="3:10" x14ac:dyDescent="0.3">
      <c r="C4248">
        <v>3771</v>
      </c>
      <c r="D4248" s="40">
        <v>2.3597865173031898</v>
      </c>
      <c r="I4248">
        <v>3771</v>
      </c>
      <c r="J4248" s="134">
        <v>0.35899395398111045</v>
      </c>
    </row>
    <row r="4249" spans="3:10" x14ac:dyDescent="0.3">
      <c r="C4249">
        <v>3772</v>
      </c>
      <c r="D4249" s="40">
        <v>2.7778051726586317</v>
      </c>
      <c r="I4249">
        <v>3772</v>
      </c>
      <c r="J4249" s="134">
        <v>0.21218196260241684</v>
      </c>
    </row>
    <row r="4250" spans="3:10" x14ac:dyDescent="0.3">
      <c r="C4250">
        <v>3773</v>
      </c>
      <c r="D4250" s="40">
        <v>2.5653772757677036</v>
      </c>
      <c r="I4250">
        <v>3773</v>
      </c>
      <c r="J4250" s="134">
        <v>0.29371740660567869</v>
      </c>
    </row>
    <row r="4251" spans="3:10" x14ac:dyDescent="0.3">
      <c r="C4251">
        <v>3774</v>
      </c>
      <c r="D4251" s="40">
        <v>2.3309029517963462</v>
      </c>
      <c r="I4251">
        <v>3774</v>
      </c>
      <c r="J4251" s="134">
        <v>0.21080374465377982</v>
      </c>
    </row>
    <row r="4252" spans="3:10" x14ac:dyDescent="0.3">
      <c r="C4252">
        <v>3775</v>
      </c>
      <c r="D4252" s="40">
        <v>2.5734338083120214</v>
      </c>
      <c r="I4252">
        <v>3775</v>
      </c>
      <c r="J4252" s="134">
        <v>0.25211924995913004</v>
      </c>
    </row>
    <row r="4253" spans="3:10" x14ac:dyDescent="0.3">
      <c r="C4253">
        <v>3776</v>
      </c>
      <c r="D4253" s="40">
        <v>2.7875040497269872</v>
      </c>
      <c r="I4253">
        <v>3776</v>
      </c>
      <c r="J4253" s="134">
        <v>0.2310885350899472</v>
      </c>
    </row>
    <row r="4254" spans="3:10" x14ac:dyDescent="0.3">
      <c r="C4254">
        <v>3777</v>
      </c>
      <c r="D4254" s="40">
        <v>3.0463225930891271</v>
      </c>
      <c r="I4254">
        <v>3777</v>
      </c>
      <c r="J4254" s="134">
        <v>0.39581041305334952</v>
      </c>
    </row>
    <row r="4255" spans="3:10" x14ac:dyDescent="0.3">
      <c r="C4255">
        <v>3778</v>
      </c>
      <c r="D4255" s="40">
        <v>1.6820166729416806</v>
      </c>
      <c r="I4255">
        <v>3778</v>
      </c>
      <c r="J4255" s="134">
        <v>0.20273435314411969</v>
      </c>
    </row>
    <row r="4256" spans="3:10" x14ac:dyDescent="0.3">
      <c r="C4256">
        <v>3779</v>
      </c>
      <c r="D4256" s="40">
        <v>1.7817762503776453</v>
      </c>
      <c r="I4256">
        <v>3779</v>
      </c>
      <c r="J4256" s="134">
        <v>0.20712859156596264</v>
      </c>
    </row>
    <row r="4257" spans="3:10" x14ac:dyDescent="0.3">
      <c r="C4257">
        <v>3780</v>
      </c>
      <c r="D4257" s="40">
        <v>2.8698745199025795</v>
      </c>
      <c r="I4257">
        <v>3780</v>
      </c>
      <c r="J4257" s="134">
        <v>0.33837562830773082</v>
      </c>
    </row>
    <row r="4258" spans="3:10" x14ac:dyDescent="0.3">
      <c r="C4258">
        <v>3781</v>
      </c>
      <c r="D4258" s="40">
        <v>2.3943508650184095</v>
      </c>
      <c r="I4258">
        <v>3781</v>
      </c>
      <c r="J4258" s="134">
        <v>0.29182221947463205</v>
      </c>
    </row>
    <row r="4259" spans="3:10" x14ac:dyDescent="0.3">
      <c r="C4259">
        <v>3782</v>
      </c>
      <c r="D4259" s="40">
        <v>3.2428455952550728</v>
      </c>
      <c r="I4259">
        <v>3782</v>
      </c>
      <c r="J4259" s="134">
        <v>0.21820512770561518</v>
      </c>
    </row>
    <row r="4260" spans="3:10" x14ac:dyDescent="0.3">
      <c r="C4260">
        <v>3783</v>
      </c>
      <c r="D4260" s="40">
        <v>1.6716600179231353</v>
      </c>
      <c r="I4260">
        <v>3783</v>
      </c>
      <c r="J4260" s="134">
        <v>0.3333490277944684</v>
      </c>
    </row>
    <row r="4261" spans="3:10" x14ac:dyDescent="0.3">
      <c r="C4261">
        <v>3784</v>
      </c>
      <c r="D4261" s="40">
        <v>2.489405693948517</v>
      </c>
      <c r="I4261">
        <v>3784</v>
      </c>
      <c r="J4261" s="134">
        <v>0.19810807142598597</v>
      </c>
    </row>
    <row r="4262" spans="3:10" x14ac:dyDescent="0.3">
      <c r="C4262">
        <v>3785</v>
      </c>
      <c r="D4262" s="40">
        <v>1.8100308401144527</v>
      </c>
      <c r="I4262">
        <v>3785</v>
      </c>
      <c r="J4262" s="134">
        <v>0.23214095719702477</v>
      </c>
    </row>
    <row r="4263" spans="3:10" x14ac:dyDescent="0.3">
      <c r="C4263">
        <v>3786</v>
      </c>
      <c r="D4263" s="40">
        <v>3.1610888079498722</v>
      </c>
      <c r="I4263">
        <v>3786</v>
      </c>
      <c r="J4263" s="134">
        <v>0.12852103530072712</v>
      </c>
    </row>
    <row r="4264" spans="3:10" x14ac:dyDescent="0.3">
      <c r="C4264">
        <v>3787</v>
      </c>
      <c r="D4264" s="40">
        <v>3.190048773730934</v>
      </c>
      <c r="I4264">
        <v>3787</v>
      </c>
      <c r="J4264" s="134">
        <v>0.32096051564312966</v>
      </c>
    </row>
    <row r="4265" spans="3:10" x14ac:dyDescent="0.3">
      <c r="C4265">
        <v>3788</v>
      </c>
      <c r="D4265" s="40">
        <v>3.0895772689954537</v>
      </c>
      <c r="I4265">
        <v>3788</v>
      </c>
      <c r="J4265" s="134">
        <v>0.10910149949870784</v>
      </c>
    </row>
    <row r="4266" spans="3:10" x14ac:dyDescent="0.3">
      <c r="C4266">
        <v>3789</v>
      </c>
      <c r="D4266" s="40">
        <v>2.1618104019483626</v>
      </c>
      <c r="I4266">
        <v>3789</v>
      </c>
      <c r="J4266" s="134">
        <v>7.7589474085008492E-2</v>
      </c>
    </row>
    <row r="4267" spans="3:10" x14ac:dyDescent="0.3">
      <c r="C4267">
        <v>3790</v>
      </c>
      <c r="D4267" s="40">
        <v>1.5135903979115466</v>
      </c>
      <c r="I4267">
        <v>3790</v>
      </c>
      <c r="J4267" s="134">
        <v>0.15197338214390266</v>
      </c>
    </row>
    <row r="4268" spans="3:10" x14ac:dyDescent="0.3">
      <c r="C4268">
        <v>3791</v>
      </c>
      <c r="D4268" s="40">
        <v>2.7080562788881721</v>
      </c>
      <c r="I4268">
        <v>3791</v>
      </c>
      <c r="J4268" s="134">
        <v>0.27295745199047028</v>
      </c>
    </row>
    <row r="4269" spans="3:10" x14ac:dyDescent="0.3">
      <c r="C4269">
        <v>3792</v>
      </c>
      <c r="D4269" s="40">
        <v>3.0952409957512388</v>
      </c>
      <c r="I4269">
        <v>3792</v>
      </c>
      <c r="J4269" s="134">
        <v>0.17690199393657147</v>
      </c>
    </row>
    <row r="4270" spans="3:10" x14ac:dyDescent="0.3">
      <c r="C4270">
        <v>3793</v>
      </c>
      <c r="D4270" s="40">
        <v>2.080679395578894</v>
      </c>
      <c r="I4270">
        <v>3793</v>
      </c>
      <c r="J4270" s="134">
        <v>0.18190315015146896</v>
      </c>
    </row>
    <row r="4271" spans="3:10" x14ac:dyDescent="0.3">
      <c r="C4271">
        <v>3794</v>
      </c>
      <c r="D4271" s="40">
        <v>1.746624492400199</v>
      </c>
      <c r="I4271">
        <v>3794</v>
      </c>
      <c r="J4271" s="134">
        <v>0.31054731242570477</v>
      </c>
    </row>
    <row r="4272" spans="3:10" x14ac:dyDescent="0.3">
      <c r="C4272">
        <v>3795</v>
      </c>
      <c r="D4272" s="40">
        <v>2.492824571224856</v>
      </c>
      <c r="I4272">
        <v>3795</v>
      </c>
      <c r="J4272" s="134">
        <v>0.25070639472055722</v>
      </c>
    </row>
    <row r="4273" spans="3:10" x14ac:dyDescent="0.3">
      <c r="C4273">
        <v>3796</v>
      </c>
      <c r="D4273" s="40">
        <v>2.1494252400811904</v>
      </c>
      <c r="I4273">
        <v>3796</v>
      </c>
      <c r="J4273" s="134">
        <v>0.2659648244947046</v>
      </c>
    </row>
    <row r="4274" spans="3:10" x14ac:dyDescent="0.3">
      <c r="C4274">
        <v>3797</v>
      </c>
      <c r="D4274" s="40">
        <v>3.1613281505577562</v>
      </c>
      <c r="I4274">
        <v>3797</v>
      </c>
      <c r="J4274" s="134">
        <v>0.23044859438778675</v>
      </c>
    </row>
    <row r="4275" spans="3:10" x14ac:dyDescent="0.3">
      <c r="C4275">
        <v>3798</v>
      </c>
      <c r="D4275" s="40">
        <v>2.9995722607232058</v>
      </c>
      <c r="I4275">
        <v>3798</v>
      </c>
      <c r="J4275" s="134">
        <v>0.31323286025480579</v>
      </c>
    </row>
    <row r="4276" spans="3:10" x14ac:dyDescent="0.3">
      <c r="C4276">
        <v>3799</v>
      </c>
      <c r="D4276" s="40">
        <v>3.368609330413272</v>
      </c>
      <c r="I4276">
        <v>3799</v>
      </c>
      <c r="J4276" s="134">
        <v>0.21443446311203918</v>
      </c>
    </row>
    <row r="4277" spans="3:10" x14ac:dyDescent="0.3">
      <c r="C4277">
        <v>3800</v>
      </c>
      <c r="D4277" s="40">
        <v>3.2095230183843477</v>
      </c>
      <c r="I4277">
        <v>3800</v>
      </c>
      <c r="J4277" s="134">
        <v>0.192475774199661</v>
      </c>
    </row>
    <row r="4278" spans="3:10" x14ac:dyDescent="0.3">
      <c r="C4278">
        <v>3801</v>
      </c>
      <c r="D4278" s="40">
        <v>3.1860526896467829</v>
      </c>
      <c r="I4278">
        <v>3801</v>
      </c>
      <c r="J4278" s="134">
        <v>0.3274792904454451</v>
      </c>
    </row>
    <row r="4279" spans="3:10" x14ac:dyDescent="0.3">
      <c r="C4279">
        <v>3802</v>
      </c>
      <c r="D4279" s="40">
        <v>2.9340147340759559</v>
      </c>
      <c r="I4279">
        <v>3802</v>
      </c>
      <c r="J4279" s="134">
        <v>0.32728733912922126</v>
      </c>
    </row>
    <row r="4280" spans="3:10" x14ac:dyDescent="0.3">
      <c r="C4280">
        <v>3803</v>
      </c>
      <c r="D4280" s="40">
        <v>2.0632080087339379</v>
      </c>
      <c r="I4280">
        <v>3803</v>
      </c>
      <c r="J4280" s="134">
        <v>0.30853423397795243</v>
      </c>
    </row>
    <row r="4281" spans="3:10" x14ac:dyDescent="0.3">
      <c r="C4281">
        <v>3804</v>
      </c>
      <c r="D4281" s="40">
        <v>2.8531986870492569</v>
      </c>
      <c r="I4281">
        <v>3804</v>
      </c>
      <c r="J4281" s="134">
        <v>0.26104952568462614</v>
      </c>
    </row>
    <row r="4282" spans="3:10" x14ac:dyDescent="0.3">
      <c r="C4282">
        <v>3805</v>
      </c>
      <c r="D4282" s="40">
        <v>2.7174089463501248</v>
      </c>
      <c r="I4282">
        <v>3805</v>
      </c>
      <c r="J4282" s="134">
        <v>0.12232753008963071</v>
      </c>
    </row>
    <row r="4283" spans="3:10" x14ac:dyDescent="0.3">
      <c r="C4283">
        <v>3806</v>
      </c>
      <c r="D4283" s="40">
        <v>1.6449283476537375</v>
      </c>
      <c r="I4283">
        <v>3806</v>
      </c>
      <c r="J4283" s="134">
        <v>0.19189528660425959</v>
      </c>
    </row>
    <row r="4284" spans="3:10" x14ac:dyDescent="0.3">
      <c r="C4284">
        <v>3807</v>
      </c>
      <c r="D4284" s="40">
        <v>1.7558859741661208</v>
      </c>
      <c r="I4284">
        <v>3807</v>
      </c>
      <c r="J4284" s="134">
        <v>0.31296408763331129</v>
      </c>
    </row>
    <row r="4285" spans="3:10" x14ac:dyDescent="0.3">
      <c r="C4285">
        <v>3808</v>
      </c>
      <c r="D4285" s="40">
        <v>2.9111623378228639</v>
      </c>
      <c r="I4285">
        <v>3808</v>
      </c>
      <c r="J4285" s="134">
        <v>0.2643223406565276</v>
      </c>
    </row>
    <row r="4286" spans="3:10" x14ac:dyDescent="0.3">
      <c r="C4286">
        <v>3809</v>
      </c>
      <c r="D4286" s="40">
        <v>2.8821922728912508</v>
      </c>
      <c r="I4286">
        <v>3809</v>
      </c>
      <c r="J4286" s="134">
        <v>0.22025817622855293</v>
      </c>
    </row>
    <row r="4287" spans="3:10" x14ac:dyDescent="0.3">
      <c r="C4287">
        <v>3810</v>
      </c>
      <c r="D4287" s="40">
        <v>2.9502305576097085</v>
      </c>
      <c r="I4287">
        <v>3810</v>
      </c>
      <c r="J4287" s="134">
        <v>0.33234132414098183</v>
      </c>
    </row>
    <row r="4288" spans="3:10" x14ac:dyDescent="0.3">
      <c r="C4288">
        <v>3811</v>
      </c>
      <c r="D4288" s="40">
        <v>2.5566760810401314</v>
      </c>
      <c r="I4288">
        <v>3811</v>
      </c>
      <c r="J4288" s="134">
        <v>8.4344674467712322E-2</v>
      </c>
    </row>
    <row r="4289" spans="3:10" x14ac:dyDescent="0.3">
      <c r="C4289">
        <v>3812</v>
      </c>
      <c r="D4289" s="40">
        <v>2.6773391239120423</v>
      </c>
      <c r="I4289">
        <v>3812</v>
      </c>
      <c r="J4289" s="134">
        <v>0.26024743619834401</v>
      </c>
    </row>
    <row r="4290" spans="3:10" x14ac:dyDescent="0.3">
      <c r="C4290">
        <v>3813</v>
      </c>
      <c r="D4290" s="40">
        <v>2.0287934746462493</v>
      </c>
      <c r="I4290">
        <v>3813</v>
      </c>
      <c r="J4290" s="134">
        <v>0.1618824568424666</v>
      </c>
    </row>
    <row r="4291" spans="3:10" x14ac:dyDescent="0.3">
      <c r="C4291">
        <v>3814</v>
      </c>
      <c r="D4291" s="40">
        <v>2.4473449860933765</v>
      </c>
      <c r="I4291">
        <v>3814</v>
      </c>
      <c r="J4291" s="134">
        <v>0.12409474214601213</v>
      </c>
    </row>
    <row r="4292" spans="3:10" x14ac:dyDescent="0.3">
      <c r="C4292">
        <v>3815</v>
      </c>
      <c r="D4292" s="40">
        <v>2.0359193491415515</v>
      </c>
      <c r="I4292">
        <v>3815</v>
      </c>
      <c r="J4292" s="134">
        <v>0.36082366510686947</v>
      </c>
    </row>
    <row r="4293" spans="3:10" x14ac:dyDescent="0.3">
      <c r="C4293">
        <v>3816</v>
      </c>
      <c r="D4293" s="40">
        <v>2.2044220550410185</v>
      </c>
      <c r="I4293">
        <v>3816</v>
      </c>
      <c r="J4293" s="134">
        <v>0.2688272876359481</v>
      </c>
    </row>
    <row r="4294" spans="3:10" x14ac:dyDescent="0.3">
      <c r="C4294">
        <v>3817</v>
      </c>
      <c r="D4294" s="40">
        <v>3.3120393943051041</v>
      </c>
      <c r="I4294">
        <v>3817</v>
      </c>
      <c r="J4294" s="134">
        <v>0.27642995533693959</v>
      </c>
    </row>
    <row r="4295" spans="3:10" x14ac:dyDescent="0.3">
      <c r="C4295">
        <v>3818</v>
      </c>
      <c r="D4295" s="40">
        <v>2.926774346715435</v>
      </c>
      <c r="I4295">
        <v>3818</v>
      </c>
      <c r="J4295" s="134">
        <v>0.2740197788117773</v>
      </c>
    </row>
    <row r="4296" spans="3:10" x14ac:dyDescent="0.3">
      <c r="C4296">
        <v>3819</v>
      </c>
      <c r="D4296" s="40">
        <v>2.7100266135713396</v>
      </c>
      <c r="I4296">
        <v>3819</v>
      </c>
      <c r="J4296" s="134">
        <v>0.35964072723665086</v>
      </c>
    </row>
    <row r="4297" spans="3:10" x14ac:dyDescent="0.3">
      <c r="C4297">
        <v>3820</v>
      </c>
      <c r="D4297" s="40">
        <v>3.6658517168527815</v>
      </c>
      <c r="I4297">
        <v>3820</v>
      </c>
      <c r="J4297" s="134">
        <v>0.2890061323016504</v>
      </c>
    </row>
    <row r="4298" spans="3:10" x14ac:dyDescent="0.3">
      <c r="C4298">
        <v>3821</v>
      </c>
      <c r="D4298" s="40">
        <v>2.9979379101706614</v>
      </c>
      <c r="I4298">
        <v>3821</v>
      </c>
      <c r="J4298" s="134">
        <v>0.13396648474378114</v>
      </c>
    </row>
    <row r="4299" spans="3:10" x14ac:dyDescent="0.3">
      <c r="C4299">
        <v>3822</v>
      </c>
      <c r="D4299" s="40">
        <v>1.8439350432337771</v>
      </c>
      <c r="I4299">
        <v>3822</v>
      </c>
      <c r="J4299" s="134">
        <v>0.13077393287059658</v>
      </c>
    </row>
    <row r="4300" spans="3:10" x14ac:dyDescent="0.3">
      <c r="C4300">
        <v>3823</v>
      </c>
      <c r="D4300" s="40">
        <v>2.7578621313598091</v>
      </c>
      <c r="I4300">
        <v>3823</v>
      </c>
      <c r="J4300" s="134">
        <v>0.13056624826286889</v>
      </c>
    </row>
    <row r="4301" spans="3:10" x14ac:dyDescent="0.3">
      <c r="C4301">
        <v>3824</v>
      </c>
      <c r="D4301" s="40">
        <v>2.2558047215145707</v>
      </c>
      <c r="I4301">
        <v>3824</v>
      </c>
      <c r="J4301" s="134">
        <v>0.26897867115977037</v>
      </c>
    </row>
    <row r="4302" spans="3:10" x14ac:dyDescent="0.3">
      <c r="C4302">
        <v>3825</v>
      </c>
      <c r="D4302" s="40">
        <v>2.2895409413151531</v>
      </c>
      <c r="I4302">
        <v>3825</v>
      </c>
      <c r="J4302" s="134">
        <v>0.13321124013605323</v>
      </c>
    </row>
    <row r="4303" spans="3:10" x14ac:dyDescent="0.3">
      <c r="C4303">
        <v>3826</v>
      </c>
      <c r="D4303" s="40">
        <v>2.5927575181225206</v>
      </c>
      <c r="I4303">
        <v>3826</v>
      </c>
      <c r="J4303" s="134">
        <v>4.5419841754066326E-2</v>
      </c>
    </row>
    <row r="4304" spans="3:10" x14ac:dyDescent="0.3">
      <c r="C4304">
        <v>3827</v>
      </c>
      <c r="D4304" s="40">
        <v>3.1612488281580924</v>
      </c>
      <c r="I4304">
        <v>3827</v>
      </c>
      <c r="J4304" s="134">
        <v>0.28713695283461593</v>
      </c>
    </row>
    <row r="4305" spans="3:10" x14ac:dyDescent="0.3">
      <c r="C4305">
        <v>3828</v>
      </c>
      <c r="D4305" s="40">
        <v>3.1134101547832995</v>
      </c>
      <c r="I4305">
        <v>3828</v>
      </c>
      <c r="J4305" s="134">
        <v>0.13096795669586214</v>
      </c>
    </row>
    <row r="4306" spans="3:10" x14ac:dyDescent="0.3">
      <c r="C4306">
        <v>3829</v>
      </c>
      <c r="D4306" s="40">
        <v>2.4334493191700592</v>
      </c>
      <c r="I4306">
        <v>3829</v>
      </c>
      <c r="J4306" s="134">
        <v>0.15629677763171967</v>
      </c>
    </row>
    <row r="4307" spans="3:10" x14ac:dyDescent="0.3">
      <c r="C4307">
        <v>3830</v>
      </c>
      <c r="D4307" s="40">
        <v>2.8931150747996197</v>
      </c>
      <c r="I4307">
        <v>3830</v>
      </c>
      <c r="J4307" s="134">
        <v>0.30913963908195519</v>
      </c>
    </row>
    <row r="4308" spans="3:10" x14ac:dyDescent="0.3">
      <c r="C4308">
        <v>3831</v>
      </c>
      <c r="D4308" s="40">
        <v>2.6681218244888498</v>
      </c>
      <c r="I4308">
        <v>3831</v>
      </c>
      <c r="J4308" s="134">
        <v>0.33730708393270792</v>
      </c>
    </row>
    <row r="4309" spans="3:10" x14ac:dyDescent="0.3">
      <c r="C4309">
        <v>3832</v>
      </c>
      <c r="D4309" s="40">
        <v>1.4916014327559215</v>
      </c>
      <c r="I4309">
        <v>3832</v>
      </c>
      <c r="J4309" s="134">
        <v>0.32162063392191542</v>
      </c>
    </row>
    <row r="4310" spans="3:10" x14ac:dyDescent="0.3">
      <c r="C4310">
        <v>3833</v>
      </c>
      <c r="D4310" s="40">
        <v>2.4319957268436916</v>
      </c>
      <c r="I4310">
        <v>3833</v>
      </c>
      <c r="J4310" s="134">
        <v>0.22486808683018378</v>
      </c>
    </row>
    <row r="4311" spans="3:10" x14ac:dyDescent="0.3">
      <c r="C4311">
        <v>3834</v>
      </c>
      <c r="D4311" s="40">
        <v>1.9404250493841828</v>
      </c>
      <c r="I4311">
        <v>3834</v>
      </c>
      <c r="J4311" s="134">
        <v>0.1844515030025704</v>
      </c>
    </row>
    <row r="4312" spans="3:10" x14ac:dyDescent="0.3">
      <c r="C4312">
        <v>3835</v>
      </c>
      <c r="D4312" s="40">
        <v>2.7757170144734866</v>
      </c>
      <c r="I4312">
        <v>3835</v>
      </c>
      <c r="J4312" s="134">
        <v>0.31359961198884023</v>
      </c>
    </row>
    <row r="4313" spans="3:10" x14ac:dyDescent="0.3">
      <c r="C4313">
        <v>3836</v>
      </c>
      <c r="D4313" s="40">
        <v>1.9497971541064743</v>
      </c>
      <c r="I4313">
        <v>3836</v>
      </c>
      <c r="J4313" s="134">
        <v>0.21959958885180142</v>
      </c>
    </row>
    <row r="4314" spans="3:10" x14ac:dyDescent="0.3">
      <c r="C4314">
        <v>3837</v>
      </c>
      <c r="D4314" s="40">
        <v>2.4149954749434124</v>
      </c>
      <c r="I4314">
        <v>3837</v>
      </c>
      <c r="J4314" s="134">
        <v>0.15480506338030531</v>
      </c>
    </row>
    <row r="4315" spans="3:10" x14ac:dyDescent="0.3">
      <c r="C4315">
        <v>3838</v>
      </c>
      <c r="D4315" s="40">
        <v>2.2190522685506582</v>
      </c>
      <c r="I4315">
        <v>3838</v>
      </c>
      <c r="J4315" s="134">
        <v>0.21249737910683297</v>
      </c>
    </row>
    <row r="4316" spans="3:10" x14ac:dyDescent="0.3">
      <c r="C4316">
        <v>3839</v>
      </c>
      <c r="D4316" s="40">
        <v>2.2766746835093499</v>
      </c>
      <c r="I4316">
        <v>3839</v>
      </c>
      <c r="J4316" s="134">
        <v>0.36219278952865674</v>
      </c>
    </row>
    <row r="4317" spans="3:10" x14ac:dyDescent="0.3">
      <c r="C4317">
        <v>3840</v>
      </c>
      <c r="D4317" s="40">
        <v>2.3952231700201834</v>
      </c>
      <c r="I4317">
        <v>3840</v>
      </c>
      <c r="J4317" s="134">
        <v>0.26222313619115623</v>
      </c>
    </row>
    <row r="4318" spans="3:10" x14ac:dyDescent="0.3">
      <c r="C4318">
        <v>3841</v>
      </c>
      <c r="D4318" s="40">
        <v>2.6929473848975016</v>
      </c>
      <c r="I4318">
        <v>3841</v>
      </c>
      <c r="J4318" s="134">
        <v>0.29705913481019164</v>
      </c>
    </row>
    <row r="4319" spans="3:10" x14ac:dyDescent="0.3">
      <c r="C4319">
        <v>3842</v>
      </c>
      <c r="D4319" s="40">
        <v>2.0926188737200899</v>
      </c>
      <c r="I4319">
        <v>3842</v>
      </c>
      <c r="J4319" s="134">
        <v>0.16585821295174275</v>
      </c>
    </row>
    <row r="4320" spans="3:10" x14ac:dyDescent="0.3">
      <c r="C4320">
        <v>3843</v>
      </c>
      <c r="D4320" s="40">
        <v>3.2419584318281141</v>
      </c>
      <c r="I4320">
        <v>3843</v>
      </c>
      <c r="J4320" s="134">
        <v>0.17020244645362936</v>
      </c>
    </row>
    <row r="4321" spans="3:10" x14ac:dyDescent="0.3">
      <c r="C4321">
        <v>3844</v>
      </c>
      <c r="D4321" s="40">
        <v>2.6499412658728785</v>
      </c>
      <c r="I4321">
        <v>3844</v>
      </c>
      <c r="J4321" s="134">
        <v>0.21354417486108312</v>
      </c>
    </row>
    <row r="4322" spans="3:10" x14ac:dyDescent="0.3">
      <c r="C4322">
        <v>3845</v>
      </c>
      <c r="D4322" s="40">
        <v>2.8299393263806705</v>
      </c>
      <c r="I4322">
        <v>3845</v>
      </c>
      <c r="J4322" s="134">
        <v>0.24258171248504046</v>
      </c>
    </row>
    <row r="4323" spans="3:10" x14ac:dyDescent="0.3">
      <c r="C4323">
        <v>3846</v>
      </c>
      <c r="D4323" s="40">
        <v>3.0700557478114856</v>
      </c>
      <c r="I4323">
        <v>3846</v>
      </c>
      <c r="J4323" s="134">
        <v>0.39493111458509689</v>
      </c>
    </row>
    <row r="4324" spans="3:10" x14ac:dyDescent="0.3">
      <c r="C4324">
        <v>3847</v>
      </c>
      <c r="D4324" s="40">
        <v>3.5373884306833348</v>
      </c>
      <c r="I4324">
        <v>3847</v>
      </c>
      <c r="J4324" s="134">
        <v>0.15816100138259159</v>
      </c>
    </row>
    <row r="4325" spans="3:10" x14ac:dyDescent="0.3">
      <c r="C4325">
        <v>3848</v>
      </c>
      <c r="D4325" s="40">
        <v>2.1410869766704854</v>
      </c>
      <c r="I4325">
        <v>3848</v>
      </c>
      <c r="J4325" s="134">
        <v>0.14539558324434054</v>
      </c>
    </row>
    <row r="4326" spans="3:10" x14ac:dyDescent="0.3">
      <c r="C4326">
        <v>3849</v>
      </c>
      <c r="D4326" s="40">
        <v>2.8465499419147489</v>
      </c>
      <c r="I4326">
        <v>3849</v>
      </c>
      <c r="J4326" s="134">
        <v>0.34528771433143013</v>
      </c>
    </row>
    <row r="4327" spans="3:10" x14ac:dyDescent="0.3">
      <c r="C4327">
        <v>3850</v>
      </c>
      <c r="D4327" s="40">
        <v>3.2165633574783321</v>
      </c>
      <c r="I4327">
        <v>3850</v>
      </c>
      <c r="J4327" s="134">
        <v>0.1690456542844645</v>
      </c>
    </row>
    <row r="4328" spans="3:10" x14ac:dyDescent="0.3">
      <c r="C4328">
        <v>3851</v>
      </c>
      <c r="D4328" s="40">
        <v>1.5835187996849704</v>
      </c>
      <c r="I4328">
        <v>3851</v>
      </c>
      <c r="J4328" s="134">
        <v>0.29467697913234625</v>
      </c>
    </row>
    <row r="4329" spans="3:10" x14ac:dyDescent="0.3">
      <c r="C4329">
        <v>3852</v>
      </c>
      <c r="D4329" s="40">
        <v>1.970144192390973</v>
      </c>
      <c r="I4329">
        <v>3852</v>
      </c>
      <c r="J4329" s="134">
        <v>0.14302605623608322</v>
      </c>
    </row>
    <row r="4330" spans="3:10" x14ac:dyDescent="0.3">
      <c r="C4330">
        <v>3853</v>
      </c>
      <c r="D4330" s="40">
        <v>2.6240334839615915</v>
      </c>
      <c r="I4330">
        <v>3853</v>
      </c>
      <c r="J4330" s="134">
        <v>0.36837224387687861</v>
      </c>
    </row>
    <row r="4331" spans="3:10" x14ac:dyDescent="0.3">
      <c r="C4331">
        <v>3854</v>
      </c>
      <c r="D4331" s="40">
        <v>2.0541309271970642</v>
      </c>
      <c r="I4331">
        <v>3854</v>
      </c>
      <c r="J4331" s="134">
        <v>0.27768697442954782</v>
      </c>
    </row>
    <row r="4332" spans="3:10" x14ac:dyDescent="0.3">
      <c r="C4332">
        <v>3855</v>
      </c>
      <c r="D4332" s="40">
        <v>2.7742879437760237</v>
      </c>
      <c r="I4332">
        <v>3855</v>
      </c>
      <c r="J4332" s="134">
        <v>0.32430602390761831</v>
      </c>
    </row>
    <row r="4333" spans="3:10" x14ac:dyDescent="0.3">
      <c r="C4333">
        <v>3856</v>
      </c>
      <c r="D4333" s="40">
        <v>2.0554532618125236</v>
      </c>
      <c r="I4333">
        <v>3856</v>
      </c>
      <c r="J4333" s="134">
        <v>0.23242966695637901</v>
      </c>
    </row>
    <row r="4334" spans="3:10" x14ac:dyDescent="0.3">
      <c r="C4334">
        <v>3857</v>
      </c>
      <c r="D4334" s="40">
        <v>2.1218779957197986</v>
      </c>
      <c r="I4334">
        <v>3857</v>
      </c>
      <c r="J4334" s="134">
        <v>0.1641953321559726</v>
      </c>
    </row>
    <row r="4335" spans="3:10" x14ac:dyDescent="0.3">
      <c r="C4335">
        <v>3858</v>
      </c>
      <c r="D4335" s="40">
        <v>2.8992963042530886</v>
      </c>
      <c r="I4335">
        <v>3858</v>
      </c>
      <c r="J4335" s="134">
        <v>0.22108464589880827</v>
      </c>
    </row>
    <row r="4336" spans="3:10" x14ac:dyDescent="0.3">
      <c r="C4336">
        <v>3859</v>
      </c>
      <c r="D4336" s="40">
        <v>1.4721745887663211</v>
      </c>
      <c r="I4336">
        <v>3859</v>
      </c>
      <c r="J4336" s="134">
        <v>0.20102847298285798</v>
      </c>
    </row>
    <row r="4337" spans="3:10" x14ac:dyDescent="0.3">
      <c r="C4337">
        <v>3860</v>
      </c>
      <c r="D4337" s="40">
        <v>3.3389795668297544</v>
      </c>
      <c r="I4337">
        <v>3860</v>
      </c>
      <c r="J4337" s="134">
        <v>0.28065752815868117</v>
      </c>
    </row>
    <row r="4338" spans="3:10" x14ac:dyDescent="0.3">
      <c r="C4338">
        <v>3861</v>
      </c>
      <c r="D4338" s="40">
        <v>3.2709148643514068</v>
      </c>
      <c r="I4338">
        <v>3861</v>
      </c>
      <c r="J4338" s="134">
        <v>0.32193415645805845</v>
      </c>
    </row>
    <row r="4339" spans="3:10" x14ac:dyDescent="0.3">
      <c r="C4339">
        <v>3862</v>
      </c>
      <c r="D4339" s="40">
        <v>2.5360113330220009</v>
      </c>
      <c r="I4339">
        <v>3862</v>
      </c>
      <c r="J4339" s="134">
        <v>0.19482409361144448</v>
      </c>
    </row>
    <row r="4340" spans="3:10" x14ac:dyDescent="0.3">
      <c r="C4340">
        <v>3863</v>
      </c>
      <c r="D4340" s="40">
        <v>2.826173523519242</v>
      </c>
      <c r="I4340">
        <v>3863</v>
      </c>
      <c r="J4340" s="134">
        <v>0.33255633786060801</v>
      </c>
    </row>
    <row r="4341" spans="3:10" x14ac:dyDescent="0.3">
      <c r="C4341">
        <v>3864</v>
      </c>
      <c r="D4341" s="40">
        <v>2.894067575082981</v>
      </c>
      <c r="I4341">
        <v>3864</v>
      </c>
      <c r="J4341" s="134">
        <v>0.28376800069820196</v>
      </c>
    </row>
    <row r="4342" spans="3:10" x14ac:dyDescent="0.3">
      <c r="C4342">
        <v>3865</v>
      </c>
      <c r="D4342" s="40">
        <v>2.7468297176420053</v>
      </c>
      <c r="I4342">
        <v>3865</v>
      </c>
      <c r="J4342" s="134">
        <v>0.29893357133032694</v>
      </c>
    </row>
    <row r="4343" spans="3:10" x14ac:dyDescent="0.3">
      <c r="C4343">
        <v>3866</v>
      </c>
      <c r="D4343" s="40">
        <v>2.4713148415683528</v>
      </c>
      <c r="I4343">
        <v>3866</v>
      </c>
      <c r="J4343" s="134">
        <v>0.22740281531239526</v>
      </c>
    </row>
    <row r="4344" spans="3:10" x14ac:dyDescent="0.3">
      <c r="C4344">
        <v>3867</v>
      </c>
      <c r="D4344" s="40">
        <v>2.0766380371647699</v>
      </c>
      <c r="I4344">
        <v>3867</v>
      </c>
      <c r="J4344" s="134">
        <v>0.22933823990396762</v>
      </c>
    </row>
    <row r="4345" spans="3:10" x14ac:dyDescent="0.3">
      <c r="C4345">
        <v>3868</v>
      </c>
      <c r="D4345" s="40">
        <v>2.0565292830273902</v>
      </c>
      <c r="I4345">
        <v>3868</v>
      </c>
      <c r="J4345" s="134">
        <v>0.19946780201637671</v>
      </c>
    </row>
    <row r="4346" spans="3:10" x14ac:dyDescent="0.3">
      <c r="C4346">
        <v>3869</v>
      </c>
      <c r="D4346" s="40">
        <v>2.7101667330055892</v>
      </c>
      <c r="I4346">
        <v>3869</v>
      </c>
      <c r="J4346" s="134">
        <v>0.21161976831619955</v>
      </c>
    </row>
    <row r="4347" spans="3:10" x14ac:dyDescent="0.3">
      <c r="C4347">
        <v>3870</v>
      </c>
      <c r="D4347" s="40">
        <v>2.0138442512019523</v>
      </c>
      <c r="I4347">
        <v>3870</v>
      </c>
      <c r="J4347" s="134">
        <v>0.21374804728688401</v>
      </c>
    </row>
    <row r="4348" spans="3:10" x14ac:dyDescent="0.3">
      <c r="C4348">
        <v>3871</v>
      </c>
      <c r="D4348" s="40">
        <v>1.661561594058935</v>
      </c>
      <c r="I4348">
        <v>3871</v>
      </c>
      <c r="J4348" s="134">
        <v>0.30940584822857509</v>
      </c>
    </row>
    <row r="4349" spans="3:10" x14ac:dyDescent="0.3">
      <c r="C4349">
        <v>3872</v>
      </c>
      <c r="D4349" s="40">
        <v>2.2725097331754629</v>
      </c>
      <c r="I4349">
        <v>3872</v>
      </c>
      <c r="J4349" s="134">
        <v>0.19881085986107561</v>
      </c>
    </row>
    <row r="4350" spans="3:10" x14ac:dyDescent="0.3">
      <c r="C4350">
        <v>3873</v>
      </c>
      <c r="D4350" s="40">
        <v>2.4715795309508506</v>
      </c>
      <c r="I4350">
        <v>3873</v>
      </c>
      <c r="J4350" s="134">
        <v>8.6704014525643247E-2</v>
      </c>
    </row>
    <row r="4351" spans="3:10" x14ac:dyDescent="0.3">
      <c r="C4351">
        <v>3874</v>
      </c>
      <c r="D4351" s="40">
        <v>3.4285876631543757</v>
      </c>
      <c r="I4351">
        <v>3874</v>
      </c>
      <c r="J4351" s="134">
        <v>0.235130979996516</v>
      </c>
    </row>
    <row r="4352" spans="3:10" x14ac:dyDescent="0.3">
      <c r="C4352">
        <v>3875</v>
      </c>
      <c r="D4352" s="40">
        <v>2.6842864597873364</v>
      </c>
      <c r="I4352">
        <v>3875</v>
      </c>
      <c r="J4352" s="134">
        <v>0.18210890233718646</v>
      </c>
    </row>
    <row r="4353" spans="3:10" x14ac:dyDescent="0.3">
      <c r="C4353">
        <v>3876</v>
      </c>
      <c r="D4353" s="40">
        <v>3.3922543394154432</v>
      </c>
      <c r="I4353">
        <v>3876</v>
      </c>
      <c r="J4353" s="134">
        <v>0.14338753061709952</v>
      </c>
    </row>
    <row r="4354" spans="3:10" x14ac:dyDescent="0.3">
      <c r="C4354">
        <v>3877</v>
      </c>
      <c r="D4354" s="40">
        <v>2.7413708010004769</v>
      </c>
      <c r="I4354">
        <v>3877</v>
      </c>
      <c r="J4354" s="134">
        <v>0.2792786107632248</v>
      </c>
    </row>
    <row r="4355" spans="3:10" x14ac:dyDescent="0.3">
      <c r="C4355">
        <v>3878</v>
      </c>
      <c r="D4355" s="40">
        <v>2.7151229905929193</v>
      </c>
      <c r="I4355">
        <v>3878</v>
      </c>
      <c r="J4355" s="134">
        <v>0.34941134187375433</v>
      </c>
    </row>
    <row r="4356" spans="3:10" x14ac:dyDescent="0.3">
      <c r="C4356">
        <v>3879</v>
      </c>
      <c r="D4356" s="40">
        <v>2.0241462047667098</v>
      </c>
      <c r="I4356">
        <v>3879</v>
      </c>
      <c r="J4356" s="134">
        <v>0.16191774998397968</v>
      </c>
    </row>
    <row r="4357" spans="3:10" x14ac:dyDescent="0.3">
      <c r="C4357">
        <v>3880</v>
      </c>
      <c r="D4357" s="40">
        <v>2.1217471239563337</v>
      </c>
      <c r="I4357">
        <v>3880</v>
      </c>
      <c r="J4357" s="134">
        <v>0.3196688482060297</v>
      </c>
    </row>
    <row r="4358" spans="3:10" x14ac:dyDescent="0.3">
      <c r="C4358">
        <v>3881</v>
      </c>
      <c r="D4358" s="40">
        <v>3.1561320282389387</v>
      </c>
      <c r="I4358">
        <v>3881</v>
      </c>
      <c r="J4358" s="134">
        <v>0.33995588570723423</v>
      </c>
    </row>
    <row r="4359" spans="3:10" x14ac:dyDescent="0.3">
      <c r="C4359">
        <v>3882</v>
      </c>
      <c r="D4359" s="40">
        <v>2.9118942144994913</v>
      </c>
      <c r="I4359">
        <v>3882</v>
      </c>
      <c r="J4359" s="134">
        <v>0.127637665786974</v>
      </c>
    </row>
    <row r="4360" spans="3:10" x14ac:dyDescent="0.3">
      <c r="C4360">
        <v>3883</v>
      </c>
      <c r="D4360" s="40">
        <v>2.2414820881470736</v>
      </c>
      <c r="I4360">
        <v>3883</v>
      </c>
      <c r="J4360" s="134">
        <v>0.20741963161836185</v>
      </c>
    </row>
    <row r="4361" spans="3:10" x14ac:dyDescent="0.3">
      <c r="C4361">
        <v>3884</v>
      </c>
      <c r="D4361" s="40">
        <v>2.8085352636752701</v>
      </c>
      <c r="I4361">
        <v>3884</v>
      </c>
      <c r="J4361" s="134">
        <v>0.12485121160718093</v>
      </c>
    </row>
    <row r="4362" spans="3:10" x14ac:dyDescent="0.3">
      <c r="C4362">
        <v>3885</v>
      </c>
      <c r="D4362" s="40">
        <v>3.374515891823092</v>
      </c>
      <c r="I4362">
        <v>3885</v>
      </c>
      <c r="J4362" s="134">
        <v>0.16486122347910626</v>
      </c>
    </row>
    <row r="4363" spans="3:10" x14ac:dyDescent="0.3">
      <c r="C4363">
        <v>3886</v>
      </c>
      <c r="D4363" s="40">
        <v>2.9057285362139256</v>
      </c>
      <c r="I4363">
        <v>3886</v>
      </c>
      <c r="J4363" s="134">
        <v>0.3393476978103509</v>
      </c>
    </row>
    <row r="4364" spans="3:10" x14ac:dyDescent="0.3">
      <c r="C4364">
        <v>3887</v>
      </c>
      <c r="D4364" s="40">
        <v>2.3703376032135632</v>
      </c>
      <c r="I4364">
        <v>3887</v>
      </c>
      <c r="J4364" s="134">
        <v>0.23894042693378914</v>
      </c>
    </row>
    <row r="4365" spans="3:10" x14ac:dyDescent="0.3">
      <c r="C4365">
        <v>3888</v>
      </c>
      <c r="D4365" s="40">
        <v>2.580870365348122</v>
      </c>
      <c r="I4365">
        <v>3888</v>
      </c>
      <c r="J4365" s="134">
        <v>0.26098041973024033</v>
      </c>
    </row>
    <row r="4366" spans="3:10" x14ac:dyDescent="0.3">
      <c r="C4366">
        <v>3889</v>
      </c>
      <c r="D4366" s="40">
        <v>2.5868793810947106</v>
      </c>
      <c r="I4366">
        <v>3889</v>
      </c>
      <c r="J4366" s="134">
        <v>4.6492610948239088E-2</v>
      </c>
    </row>
    <row r="4367" spans="3:10" x14ac:dyDescent="0.3">
      <c r="C4367">
        <v>3890</v>
      </c>
      <c r="D4367" s="40">
        <v>1.7855048739373145</v>
      </c>
      <c r="I4367">
        <v>3890</v>
      </c>
      <c r="J4367" s="134">
        <v>0.17582156650840086</v>
      </c>
    </row>
    <row r="4368" spans="3:10" x14ac:dyDescent="0.3">
      <c r="C4368">
        <v>3891</v>
      </c>
      <c r="D4368" s="40">
        <v>2.2933090031369665</v>
      </c>
      <c r="I4368">
        <v>3891</v>
      </c>
      <c r="J4368" s="134">
        <v>0.25721608365305637</v>
      </c>
    </row>
    <row r="4369" spans="3:10" x14ac:dyDescent="0.3">
      <c r="C4369">
        <v>3892</v>
      </c>
      <c r="D4369" s="40">
        <v>2.7767082426830112</v>
      </c>
      <c r="I4369">
        <v>3892</v>
      </c>
      <c r="J4369" s="134">
        <v>0.3357698727983951</v>
      </c>
    </row>
    <row r="4370" spans="3:10" x14ac:dyDescent="0.3">
      <c r="C4370">
        <v>3893</v>
      </c>
      <c r="D4370" s="40">
        <v>2.3437231163074226</v>
      </c>
      <c r="I4370">
        <v>3893</v>
      </c>
      <c r="J4370" s="134">
        <v>0.23773299776410628</v>
      </c>
    </row>
    <row r="4371" spans="3:10" x14ac:dyDescent="0.3">
      <c r="C4371">
        <v>3894</v>
      </c>
      <c r="D4371" s="40">
        <v>2.7994981208493863</v>
      </c>
      <c r="I4371">
        <v>3894</v>
      </c>
      <c r="J4371" s="134">
        <v>0.1856988412461118</v>
      </c>
    </row>
    <row r="4372" spans="3:10" x14ac:dyDescent="0.3">
      <c r="C4372">
        <v>3895</v>
      </c>
      <c r="D4372" s="40">
        <v>2.659141992902204</v>
      </c>
      <c r="I4372">
        <v>3895</v>
      </c>
      <c r="J4372" s="134">
        <v>0.28012724451053939</v>
      </c>
    </row>
    <row r="4373" spans="3:10" x14ac:dyDescent="0.3">
      <c r="C4373">
        <v>3896</v>
      </c>
      <c r="D4373" s="40">
        <v>2.4247348194267895</v>
      </c>
      <c r="I4373">
        <v>3896</v>
      </c>
      <c r="J4373" s="134">
        <v>0.14827732850134612</v>
      </c>
    </row>
    <row r="4374" spans="3:10" x14ac:dyDescent="0.3">
      <c r="C4374">
        <v>3897</v>
      </c>
      <c r="D4374" s="40">
        <v>2.6972565383049267</v>
      </c>
      <c r="I4374">
        <v>3897</v>
      </c>
      <c r="J4374" s="134">
        <v>0.27695234764504506</v>
      </c>
    </row>
    <row r="4375" spans="3:10" x14ac:dyDescent="0.3">
      <c r="C4375">
        <v>3898</v>
      </c>
      <c r="D4375" s="40">
        <v>2.0628121347718129</v>
      </c>
      <c r="I4375">
        <v>3898</v>
      </c>
      <c r="J4375" s="134">
        <v>0.32450916447918443</v>
      </c>
    </row>
    <row r="4376" spans="3:10" x14ac:dyDescent="0.3">
      <c r="C4376">
        <v>3899</v>
      </c>
      <c r="D4376" s="40">
        <v>2.0989634264245991</v>
      </c>
      <c r="I4376">
        <v>3899</v>
      </c>
      <c r="J4376" s="134">
        <v>0.26455860950973142</v>
      </c>
    </row>
    <row r="4377" spans="3:10" x14ac:dyDescent="0.3">
      <c r="C4377">
        <v>3900</v>
      </c>
      <c r="D4377" s="40">
        <v>2.0872119944010956</v>
      </c>
      <c r="I4377">
        <v>3900</v>
      </c>
      <c r="J4377" s="134">
        <v>0.34759468196077092</v>
      </c>
    </row>
    <row r="4378" spans="3:10" x14ac:dyDescent="0.3">
      <c r="C4378">
        <v>3901</v>
      </c>
      <c r="D4378" s="40">
        <v>2.3541606331465106</v>
      </c>
      <c r="I4378">
        <v>3901</v>
      </c>
      <c r="J4378" s="134">
        <v>0.13946469399036432</v>
      </c>
    </row>
    <row r="4379" spans="3:10" x14ac:dyDescent="0.3">
      <c r="C4379">
        <v>3902</v>
      </c>
      <c r="D4379" s="40">
        <v>2.1187018024896078</v>
      </c>
      <c r="I4379">
        <v>3902</v>
      </c>
      <c r="J4379" s="134">
        <v>0.26198843761513113</v>
      </c>
    </row>
    <row r="4380" spans="3:10" x14ac:dyDescent="0.3">
      <c r="C4380">
        <v>3903</v>
      </c>
      <c r="D4380" s="40">
        <v>3.1740507868015304</v>
      </c>
      <c r="I4380">
        <v>3903</v>
      </c>
      <c r="J4380" s="134">
        <v>0.2067204795566413</v>
      </c>
    </row>
    <row r="4381" spans="3:10" x14ac:dyDescent="0.3">
      <c r="C4381">
        <v>3904</v>
      </c>
      <c r="D4381" s="40">
        <v>1.9902030834873841</v>
      </c>
      <c r="I4381">
        <v>3904</v>
      </c>
      <c r="J4381" s="134">
        <v>0.26695446889956398</v>
      </c>
    </row>
    <row r="4382" spans="3:10" x14ac:dyDescent="0.3">
      <c r="C4382">
        <v>3905</v>
      </c>
      <c r="D4382" s="40">
        <v>2.8018086560881654</v>
      </c>
      <c r="I4382">
        <v>3905</v>
      </c>
      <c r="J4382" s="134">
        <v>0.19064778772055369</v>
      </c>
    </row>
    <row r="4383" spans="3:10" x14ac:dyDescent="0.3">
      <c r="C4383">
        <v>3906</v>
      </c>
      <c r="D4383" s="40">
        <v>2.2678306076928854</v>
      </c>
      <c r="I4383">
        <v>3906</v>
      </c>
      <c r="J4383" s="134">
        <v>7.0054815948431992E-2</v>
      </c>
    </row>
    <row r="4384" spans="3:10" x14ac:dyDescent="0.3">
      <c r="C4384">
        <v>3907</v>
      </c>
      <c r="D4384" s="40">
        <v>2.8506936123156246</v>
      </c>
      <c r="I4384">
        <v>3907</v>
      </c>
      <c r="J4384" s="134">
        <v>0.20545162781140802</v>
      </c>
    </row>
    <row r="4385" spans="3:10" x14ac:dyDescent="0.3">
      <c r="C4385">
        <v>3908</v>
      </c>
      <c r="D4385" s="40">
        <v>2.4859897834656528</v>
      </c>
      <c r="I4385">
        <v>3908</v>
      </c>
      <c r="J4385" s="134">
        <v>0.31105924631271464</v>
      </c>
    </row>
    <row r="4386" spans="3:10" x14ac:dyDescent="0.3">
      <c r="C4386">
        <v>3909</v>
      </c>
      <c r="D4386" s="40">
        <v>1.5727084962470319</v>
      </c>
      <c r="I4386">
        <v>3909</v>
      </c>
      <c r="J4386" s="134">
        <v>0.32045002101773457</v>
      </c>
    </row>
    <row r="4387" spans="3:10" x14ac:dyDescent="0.3">
      <c r="C4387">
        <v>3910</v>
      </c>
      <c r="D4387" s="40">
        <v>2.1719093704198817</v>
      </c>
      <c r="I4387">
        <v>3910</v>
      </c>
      <c r="J4387" s="134">
        <v>0.33844466998361011</v>
      </c>
    </row>
    <row r="4388" spans="3:10" x14ac:dyDescent="0.3">
      <c r="C4388">
        <v>3911</v>
      </c>
      <c r="D4388" s="40">
        <v>2.5101891548632973</v>
      </c>
      <c r="I4388">
        <v>3911</v>
      </c>
      <c r="J4388" s="134">
        <v>0.259945212898679</v>
      </c>
    </row>
    <row r="4389" spans="3:10" x14ac:dyDescent="0.3">
      <c r="C4389">
        <v>3912</v>
      </c>
      <c r="D4389" s="40">
        <v>2.7981795107309533</v>
      </c>
      <c r="I4389">
        <v>3912</v>
      </c>
      <c r="J4389" s="134">
        <v>0.21200118145531066</v>
      </c>
    </row>
    <row r="4390" spans="3:10" x14ac:dyDescent="0.3">
      <c r="C4390">
        <v>3913</v>
      </c>
      <c r="D4390" s="40">
        <v>2.3251052538937262</v>
      </c>
      <c r="I4390">
        <v>3913</v>
      </c>
      <c r="J4390" s="134">
        <v>0.25380018202567034</v>
      </c>
    </row>
    <row r="4391" spans="3:10" x14ac:dyDescent="0.3">
      <c r="C4391">
        <v>3914</v>
      </c>
      <c r="D4391" s="40">
        <v>2.4453294465338962</v>
      </c>
      <c r="I4391">
        <v>3914</v>
      </c>
      <c r="J4391" s="134">
        <v>0.36269409633706751</v>
      </c>
    </row>
    <row r="4392" spans="3:10" x14ac:dyDescent="0.3">
      <c r="C4392">
        <v>3915</v>
      </c>
      <c r="D4392" s="40">
        <v>2.5666625044085167</v>
      </c>
      <c r="I4392">
        <v>3915</v>
      </c>
      <c r="J4392" s="134">
        <v>0.31116532011093034</v>
      </c>
    </row>
    <row r="4393" spans="3:10" x14ac:dyDescent="0.3">
      <c r="C4393">
        <v>3916</v>
      </c>
      <c r="D4393" s="40">
        <v>1.9893087542871482</v>
      </c>
      <c r="I4393">
        <v>3916</v>
      </c>
      <c r="J4393" s="134">
        <v>0.18660367057656924</v>
      </c>
    </row>
    <row r="4394" spans="3:10" x14ac:dyDescent="0.3">
      <c r="C4394">
        <v>3917</v>
      </c>
      <c r="D4394" s="40">
        <v>3.0153098564883498</v>
      </c>
      <c r="I4394">
        <v>3917</v>
      </c>
      <c r="J4394" s="134">
        <v>0.32180985748230295</v>
      </c>
    </row>
    <row r="4395" spans="3:10" x14ac:dyDescent="0.3">
      <c r="C4395">
        <v>3918</v>
      </c>
      <c r="D4395" s="40">
        <v>2.2379516728282454</v>
      </c>
      <c r="I4395">
        <v>3918</v>
      </c>
      <c r="J4395" s="134">
        <v>0.20230328808708098</v>
      </c>
    </row>
    <row r="4396" spans="3:10" x14ac:dyDescent="0.3">
      <c r="C4396">
        <v>3919</v>
      </c>
      <c r="D4396" s="40">
        <v>2.5282119256788094</v>
      </c>
      <c r="I4396">
        <v>3919</v>
      </c>
      <c r="J4396" s="134">
        <v>0.27138740789689009</v>
      </c>
    </row>
    <row r="4397" spans="3:10" x14ac:dyDescent="0.3">
      <c r="C4397">
        <v>3920</v>
      </c>
      <c r="D4397" s="40">
        <v>2.0998353505839695</v>
      </c>
      <c r="I4397">
        <v>3920</v>
      </c>
      <c r="J4397" s="134">
        <v>0.25212526980048366</v>
      </c>
    </row>
    <row r="4398" spans="3:10" x14ac:dyDescent="0.3">
      <c r="C4398">
        <v>3921</v>
      </c>
      <c r="D4398" s="40">
        <v>2.9307462146387393</v>
      </c>
      <c r="I4398">
        <v>3921</v>
      </c>
      <c r="J4398" s="134">
        <v>0.21745911252178973</v>
      </c>
    </row>
    <row r="4399" spans="3:10" x14ac:dyDescent="0.3">
      <c r="C4399">
        <v>3922</v>
      </c>
      <c r="D4399" s="40">
        <v>2.6204044907227146</v>
      </c>
      <c r="I4399">
        <v>3922</v>
      </c>
      <c r="J4399" s="134">
        <v>0.26914901136036695</v>
      </c>
    </row>
    <row r="4400" spans="3:10" x14ac:dyDescent="0.3">
      <c r="C4400">
        <v>3923</v>
      </c>
      <c r="D4400" s="40">
        <v>1.6552445194924867</v>
      </c>
      <c r="I4400">
        <v>3923</v>
      </c>
      <c r="J4400" s="134">
        <v>0.18761283891469094</v>
      </c>
    </row>
    <row r="4401" spans="3:10" x14ac:dyDescent="0.3">
      <c r="C4401">
        <v>3924</v>
      </c>
      <c r="D4401" s="40">
        <v>1.8011037104982386</v>
      </c>
      <c r="I4401">
        <v>3924</v>
      </c>
      <c r="J4401" s="134">
        <v>0.15092239603077218</v>
      </c>
    </row>
    <row r="4402" spans="3:10" x14ac:dyDescent="0.3">
      <c r="C4402">
        <v>3925</v>
      </c>
      <c r="D4402" s="40">
        <v>2.6665653193706884</v>
      </c>
      <c r="I4402">
        <v>3925</v>
      </c>
      <c r="J4402" s="134">
        <v>0.24831129169216881</v>
      </c>
    </row>
    <row r="4403" spans="3:10" x14ac:dyDescent="0.3">
      <c r="C4403">
        <v>3926</v>
      </c>
      <c r="D4403" s="40">
        <v>1.5204321470137603</v>
      </c>
      <c r="I4403">
        <v>3926</v>
      </c>
      <c r="J4403" s="134">
        <v>0.33444979381220485</v>
      </c>
    </row>
    <row r="4404" spans="3:10" x14ac:dyDescent="0.3">
      <c r="C4404">
        <v>3927</v>
      </c>
      <c r="D4404" s="40">
        <v>2.5035782310175372</v>
      </c>
      <c r="I4404">
        <v>3927</v>
      </c>
      <c r="J4404" s="134">
        <v>0.15099321794923282</v>
      </c>
    </row>
    <row r="4405" spans="3:10" x14ac:dyDescent="0.3">
      <c r="C4405">
        <v>3928</v>
      </c>
      <c r="D4405" s="40">
        <v>2.3079766342123156</v>
      </c>
      <c r="I4405">
        <v>3928</v>
      </c>
      <c r="J4405" s="134">
        <v>0.2266274824024066</v>
      </c>
    </row>
    <row r="4406" spans="3:10" x14ac:dyDescent="0.3">
      <c r="C4406">
        <v>3929</v>
      </c>
      <c r="D4406" s="40">
        <v>3.1673932025964868</v>
      </c>
      <c r="I4406">
        <v>3929</v>
      </c>
      <c r="J4406" s="134">
        <v>0.30323431223259489</v>
      </c>
    </row>
    <row r="4407" spans="3:10" x14ac:dyDescent="0.3">
      <c r="C4407">
        <v>3930</v>
      </c>
      <c r="D4407" s="40">
        <v>2.1582003094928157</v>
      </c>
      <c r="I4407">
        <v>3930</v>
      </c>
      <c r="J4407" s="134">
        <v>0.22229781744886834</v>
      </c>
    </row>
    <row r="4408" spans="3:10" x14ac:dyDescent="0.3">
      <c r="C4408">
        <v>3931</v>
      </c>
      <c r="D4408" s="40">
        <v>2.0711668188812649</v>
      </c>
      <c r="I4408">
        <v>3931</v>
      </c>
      <c r="J4408" s="134">
        <v>0.28102186942716267</v>
      </c>
    </row>
    <row r="4409" spans="3:10" x14ac:dyDescent="0.3">
      <c r="C4409">
        <v>3932</v>
      </c>
      <c r="D4409" s="40">
        <v>2.9614890837836247</v>
      </c>
      <c r="I4409">
        <v>3932</v>
      </c>
      <c r="J4409" s="134">
        <v>7.7748941442019159E-2</v>
      </c>
    </row>
    <row r="4410" spans="3:10" x14ac:dyDescent="0.3">
      <c r="C4410">
        <v>3933</v>
      </c>
      <c r="D4410" s="40">
        <v>2.7176546970079807</v>
      </c>
      <c r="I4410">
        <v>3933</v>
      </c>
      <c r="J4410" s="134">
        <v>0.2047169580666699</v>
      </c>
    </row>
    <row r="4411" spans="3:10" x14ac:dyDescent="0.3">
      <c r="C4411">
        <v>3934</v>
      </c>
      <c r="D4411" s="40">
        <v>2.616766540097097</v>
      </c>
      <c r="I4411">
        <v>3934</v>
      </c>
      <c r="J4411" s="134">
        <v>0.16935770240169545</v>
      </c>
    </row>
    <row r="4412" spans="3:10" x14ac:dyDescent="0.3">
      <c r="C4412">
        <v>3935</v>
      </c>
      <c r="D4412" s="40">
        <v>3.4835346757268595</v>
      </c>
      <c r="I4412">
        <v>3935</v>
      </c>
      <c r="J4412" s="134">
        <v>0.17306548097211949</v>
      </c>
    </row>
    <row r="4413" spans="3:10" x14ac:dyDescent="0.3">
      <c r="C4413">
        <v>3936</v>
      </c>
      <c r="D4413" s="40">
        <v>2.0004371119795064</v>
      </c>
      <c r="I4413">
        <v>3936</v>
      </c>
      <c r="J4413" s="134">
        <v>0.20261592364162295</v>
      </c>
    </row>
    <row r="4414" spans="3:10" x14ac:dyDescent="0.3">
      <c r="C4414">
        <v>3937</v>
      </c>
      <c r="D4414" s="40">
        <v>2.2876245299447362</v>
      </c>
      <c r="I4414">
        <v>3937</v>
      </c>
      <c r="J4414" s="134">
        <v>0.33888161411727791</v>
      </c>
    </row>
    <row r="4415" spans="3:10" x14ac:dyDescent="0.3">
      <c r="C4415">
        <v>3938</v>
      </c>
      <c r="D4415" s="40">
        <v>2.8712230543319608</v>
      </c>
      <c r="I4415">
        <v>3938</v>
      </c>
      <c r="J4415" s="134">
        <v>0.26618762009333952</v>
      </c>
    </row>
    <row r="4416" spans="3:10" x14ac:dyDescent="0.3">
      <c r="C4416">
        <v>3939</v>
      </c>
      <c r="D4416" s="40">
        <v>2.480798374189694</v>
      </c>
      <c r="I4416">
        <v>3939</v>
      </c>
      <c r="J4416" s="134">
        <v>0.18595507876624828</v>
      </c>
    </row>
    <row r="4417" spans="3:10" x14ac:dyDescent="0.3">
      <c r="C4417">
        <v>3940</v>
      </c>
      <c r="D4417" s="40">
        <v>2.8637044073493576</v>
      </c>
      <c r="I4417">
        <v>3940</v>
      </c>
      <c r="J4417" s="134">
        <v>0.3359452956900113</v>
      </c>
    </row>
    <row r="4418" spans="3:10" x14ac:dyDescent="0.3">
      <c r="C4418">
        <v>3941</v>
      </c>
      <c r="D4418" s="40">
        <v>2.8516362726646922</v>
      </c>
      <c r="I4418">
        <v>3941</v>
      </c>
      <c r="J4418" s="134">
        <v>0.29329252621173074</v>
      </c>
    </row>
    <row r="4419" spans="3:10" x14ac:dyDescent="0.3">
      <c r="C4419">
        <v>3942</v>
      </c>
      <c r="D4419" s="40">
        <v>2.7490379735393113</v>
      </c>
      <c r="I4419">
        <v>3942</v>
      </c>
      <c r="J4419" s="134">
        <v>0.24619259160257423</v>
      </c>
    </row>
    <row r="4420" spans="3:10" x14ac:dyDescent="0.3">
      <c r="C4420">
        <v>3943</v>
      </c>
      <c r="D4420" s="40">
        <v>3.5269279249317584</v>
      </c>
      <c r="I4420">
        <v>3943</v>
      </c>
      <c r="J4420" s="134">
        <v>0.18900069331499969</v>
      </c>
    </row>
    <row r="4421" spans="3:10" x14ac:dyDescent="0.3">
      <c r="C4421">
        <v>3944</v>
      </c>
      <c r="D4421" s="40">
        <v>2.4896331266330072</v>
      </c>
      <c r="I4421">
        <v>3944</v>
      </c>
      <c r="J4421" s="134">
        <v>0.27554663271466828</v>
      </c>
    </row>
    <row r="4422" spans="3:10" x14ac:dyDescent="0.3">
      <c r="C4422">
        <v>3945</v>
      </c>
      <c r="D4422" s="40">
        <v>2.5120450147846638</v>
      </c>
      <c r="I4422">
        <v>3945</v>
      </c>
      <c r="J4422" s="134">
        <v>0.34611881254794796</v>
      </c>
    </row>
    <row r="4423" spans="3:10" x14ac:dyDescent="0.3">
      <c r="C4423">
        <v>3946</v>
      </c>
      <c r="D4423" s="40">
        <v>2.2826035244233682</v>
      </c>
      <c r="I4423">
        <v>3946</v>
      </c>
      <c r="J4423" s="134">
        <v>0.12010399719595277</v>
      </c>
    </row>
    <row r="4424" spans="3:10" x14ac:dyDescent="0.3">
      <c r="C4424">
        <v>3947</v>
      </c>
      <c r="D4424" s="40">
        <v>3.0773222076995563</v>
      </c>
      <c r="I4424">
        <v>3947</v>
      </c>
      <c r="J4424" s="134">
        <v>0.13551645248921851</v>
      </c>
    </row>
    <row r="4425" spans="3:10" x14ac:dyDescent="0.3">
      <c r="C4425">
        <v>3948</v>
      </c>
      <c r="D4425" s="40">
        <v>2.6195418343110402</v>
      </c>
      <c r="I4425">
        <v>3948</v>
      </c>
      <c r="J4425" s="134">
        <v>0.18896536458215007</v>
      </c>
    </row>
    <row r="4426" spans="3:10" x14ac:dyDescent="0.3">
      <c r="C4426">
        <v>3949</v>
      </c>
      <c r="D4426" s="40">
        <v>2.759232469543853</v>
      </c>
      <c r="I4426">
        <v>3949</v>
      </c>
      <c r="J4426" s="134">
        <v>0.22785648948921322</v>
      </c>
    </row>
    <row r="4427" spans="3:10" x14ac:dyDescent="0.3">
      <c r="C4427">
        <v>3950</v>
      </c>
      <c r="D4427" s="40">
        <v>1.895075561094687</v>
      </c>
      <c r="I4427">
        <v>3950</v>
      </c>
      <c r="J4427" s="134">
        <v>0.1626273985574469</v>
      </c>
    </row>
    <row r="4428" spans="3:10" x14ac:dyDescent="0.3">
      <c r="C4428">
        <v>3951</v>
      </c>
      <c r="D4428" s="40">
        <v>1.8764492021342796</v>
      </c>
      <c r="I4428">
        <v>3951</v>
      </c>
      <c r="J4428" s="134">
        <v>0.3250354075361146</v>
      </c>
    </row>
    <row r="4429" spans="3:10" x14ac:dyDescent="0.3">
      <c r="C4429">
        <v>3952</v>
      </c>
      <c r="D4429" s="40">
        <v>2.1082297113416768</v>
      </c>
      <c r="I4429">
        <v>3952</v>
      </c>
      <c r="J4429" s="134">
        <v>0.14039528976476534</v>
      </c>
    </row>
    <row r="4430" spans="3:10" x14ac:dyDescent="0.3">
      <c r="C4430">
        <v>3953</v>
      </c>
      <c r="D4430" s="40">
        <v>2.2386701382358112</v>
      </c>
      <c r="I4430">
        <v>3953</v>
      </c>
      <c r="J4430" s="134">
        <v>0.32981551182405555</v>
      </c>
    </row>
    <row r="4431" spans="3:10" x14ac:dyDescent="0.3">
      <c r="C4431">
        <v>3954</v>
      </c>
      <c r="D4431" s="40">
        <v>2.0639010817744543</v>
      </c>
      <c r="I4431">
        <v>3954</v>
      </c>
      <c r="J4431" s="134">
        <v>0.3812341806349826</v>
      </c>
    </row>
    <row r="4432" spans="3:10" x14ac:dyDescent="0.3">
      <c r="C4432">
        <v>3955</v>
      </c>
      <c r="D4432" s="40">
        <v>2.3274400598977572</v>
      </c>
      <c r="I4432">
        <v>3955</v>
      </c>
      <c r="J4432" s="134">
        <v>0.36336875235803157</v>
      </c>
    </row>
    <row r="4433" spans="3:10" x14ac:dyDescent="0.3">
      <c r="C4433">
        <v>3956</v>
      </c>
      <c r="D4433" s="40">
        <v>2.2681734632994575</v>
      </c>
      <c r="I4433">
        <v>3956</v>
      </c>
      <c r="J4433" s="134">
        <v>0.27005423604313683</v>
      </c>
    </row>
    <row r="4434" spans="3:10" x14ac:dyDescent="0.3">
      <c r="C4434">
        <v>3957</v>
      </c>
      <c r="D4434" s="40">
        <v>2.0344532284783439</v>
      </c>
      <c r="I4434">
        <v>3957</v>
      </c>
      <c r="J4434" s="134">
        <v>0.26211038751836324</v>
      </c>
    </row>
    <row r="4435" spans="3:10" x14ac:dyDescent="0.3">
      <c r="C4435">
        <v>3958</v>
      </c>
      <c r="D4435" s="40">
        <v>2.8541489248697629</v>
      </c>
      <c r="I4435">
        <v>3958</v>
      </c>
      <c r="J4435" s="134">
        <v>0.2569600692921048</v>
      </c>
    </row>
    <row r="4436" spans="3:10" x14ac:dyDescent="0.3">
      <c r="C4436">
        <v>3959</v>
      </c>
      <c r="D4436" s="40">
        <v>2.8888570867630756</v>
      </c>
      <c r="I4436">
        <v>3959</v>
      </c>
      <c r="J4436" s="134">
        <v>0.40196026422290743</v>
      </c>
    </row>
    <row r="4437" spans="3:10" x14ac:dyDescent="0.3">
      <c r="C4437">
        <v>3960</v>
      </c>
      <c r="D4437" s="40">
        <v>2.5853803974338674</v>
      </c>
      <c r="I4437">
        <v>3960</v>
      </c>
      <c r="J4437" s="134">
        <v>0.15450828090706481</v>
      </c>
    </row>
    <row r="4438" spans="3:10" x14ac:dyDescent="0.3">
      <c r="C4438">
        <v>3961</v>
      </c>
      <c r="D4438" s="40">
        <v>2.8085099119374215</v>
      </c>
      <c r="I4438">
        <v>3961</v>
      </c>
      <c r="J4438" s="134">
        <v>0.21669426888053378</v>
      </c>
    </row>
    <row r="4439" spans="3:10" x14ac:dyDescent="0.3">
      <c r="C4439">
        <v>3962</v>
      </c>
      <c r="D4439" s="40">
        <v>2.5206887949091445</v>
      </c>
      <c r="I4439">
        <v>3962</v>
      </c>
      <c r="J4439" s="134">
        <v>0.28488473859508123</v>
      </c>
    </row>
    <row r="4440" spans="3:10" x14ac:dyDescent="0.3">
      <c r="C4440">
        <v>3963</v>
      </c>
      <c r="D4440" s="40">
        <v>2.4161727013100527</v>
      </c>
      <c r="I4440">
        <v>3963</v>
      </c>
      <c r="J4440" s="134">
        <v>0.19764677841279776</v>
      </c>
    </row>
    <row r="4441" spans="3:10" x14ac:dyDescent="0.3">
      <c r="C4441">
        <v>3964</v>
      </c>
      <c r="D4441" s="40">
        <v>2.886081321242175</v>
      </c>
      <c r="I4441">
        <v>3964</v>
      </c>
      <c r="J4441" s="134">
        <v>0.13932734909450484</v>
      </c>
    </row>
    <row r="4442" spans="3:10" x14ac:dyDescent="0.3">
      <c r="C4442">
        <v>3965</v>
      </c>
      <c r="D4442" s="40">
        <v>2.8885437173105308</v>
      </c>
      <c r="I4442">
        <v>3965</v>
      </c>
      <c r="J4442" s="134">
        <v>0.32996142333380263</v>
      </c>
    </row>
    <row r="4443" spans="3:10" x14ac:dyDescent="0.3">
      <c r="C4443">
        <v>3966</v>
      </c>
      <c r="D4443" s="40">
        <v>2.7162760997759685</v>
      </c>
      <c r="I4443">
        <v>3966</v>
      </c>
      <c r="J4443" s="134">
        <v>0.24855952358943489</v>
      </c>
    </row>
    <row r="4444" spans="3:10" x14ac:dyDescent="0.3">
      <c r="C4444">
        <v>3967</v>
      </c>
      <c r="D4444" s="40">
        <v>1.7204376861232684</v>
      </c>
      <c r="I4444">
        <v>3967</v>
      </c>
      <c r="J4444" s="134">
        <v>0.19388373418186489</v>
      </c>
    </row>
    <row r="4445" spans="3:10" x14ac:dyDescent="0.3">
      <c r="C4445">
        <v>3968</v>
      </c>
      <c r="D4445" s="40">
        <v>2.3069294921463062</v>
      </c>
      <c r="I4445">
        <v>3968</v>
      </c>
      <c r="J4445" s="134">
        <v>0.29978814406436349</v>
      </c>
    </row>
    <row r="4446" spans="3:10" x14ac:dyDescent="0.3">
      <c r="C4446">
        <v>3969</v>
      </c>
      <c r="D4446" s="40">
        <v>2.1811363929572041</v>
      </c>
      <c r="I4446">
        <v>3969</v>
      </c>
      <c r="J4446" s="134">
        <v>0.24718959094957316</v>
      </c>
    </row>
    <row r="4447" spans="3:10" x14ac:dyDescent="0.3">
      <c r="C4447">
        <v>3970</v>
      </c>
      <c r="D4447" s="40">
        <v>2.3324077980972779</v>
      </c>
      <c r="I4447">
        <v>3970</v>
      </c>
      <c r="J4447" s="134">
        <v>0.17851266310823943</v>
      </c>
    </row>
    <row r="4448" spans="3:10" x14ac:dyDescent="0.3">
      <c r="C4448">
        <v>3971</v>
      </c>
      <c r="D4448" s="40">
        <v>3.1234323959020598</v>
      </c>
      <c r="I4448">
        <v>3971</v>
      </c>
      <c r="J4448" s="134">
        <v>0.21967561489386345</v>
      </c>
    </row>
    <row r="4449" spans="3:10" x14ac:dyDescent="0.3">
      <c r="C4449">
        <v>3972</v>
      </c>
      <c r="D4449" s="40">
        <v>2.7527218832784799</v>
      </c>
      <c r="I4449">
        <v>3972</v>
      </c>
      <c r="J4449" s="134">
        <v>0.21059288269191923</v>
      </c>
    </row>
    <row r="4450" spans="3:10" x14ac:dyDescent="0.3">
      <c r="C4450">
        <v>3973</v>
      </c>
      <c r="D4450" s="40">
        <v>2.4990209146124633</v>
      </c>
      <c r="I4450">
        <v>3973</v>
      </c>
      <c r="J4450" s="134">
        <v>0.17873513074525049</v>
      </c>
    </row>
    <row r="4451" spans="3:10" x14ac:dyDescent="0.3">
      <c r="C4451">
        <v>3974</v>
      </c>
      <c r="D4451" s="40">
        <v>2.9972799465743623</v>
      </c>
      <c r="I4451">
        <v>3974</v>
      </c>
      <c r="J4451" s="134">
        <v>0.35514586082101451</v>
      </c>
    </row>
    <row r="4452" spans="3:10" x14ac:dyDescent="0.3">
      <c r="C4452">
        <v>3975</v>
      </c>
      <c r="D4452" s="40">
        <v>2.3077882522245146</v>
      </c>
      <c r="I4452">
        <v>3975</v>
      </c>
      <c r="J4452" s="134">
        <v>0.25814130515059697</v>
      </c>
    </row>
    <row r="4453" spans="3:10" x14ac:dyDescent="0.3">
      <c r="C4453">
        <v>3976</v>
      </c>
      <c r="D4453" s="40">
        <v>2.4639273271258602</v>
      </c>
      <c r="I4453">
        <v>3976</v>
      </c>
      <c r="J4453" s="134">
        <v>0.10097515751039654</v>
      </c>
    </row>
    <row r="4454" spans="3:10" x14ac:dyDescent="0.3">
      <c r="C4454">
        <v>3977</v>
      </c>
      <c r="D4454" s="40">
        <v>2.8000875359088808</v>
      </c>
      <c r="I4454">
        <v>3977</v>
      </c>
      <c r="J4454" s="134">
        <v>0.26867744858918807</v>
      </c>
    </row>
    <row r="4455" spans="3:10" x14ac:dyDescent="0.3">
      <c r="C4455">
        <v>3978</v>
      </c>
      <c r="D4455" s="40">
        <v>1.525469686783514</v>
      </c>
      <c r="I4455">
        <v>3978</v>
      </c>
      <c r="J4455" s="134">
        <v>0.13223347903646543</v>
      </c>
    </row>
    <row r="4456" spans="3:10" x14ac:dyDescent="0.3">
      <c r="C4456">
        <v>3979</v>
      </c>
      <c r="D4456" s="40">
        <v>2.6783974828064938</v>
      </c>
      <c r="I4456">
        <v>3979</v>
      </c>
      <c r="J4456" s="134">
        <v>0.36454393723249923</v>
      </c>
    </row>
    <row r="4457" spans="3:10" x14ac:dyDescent="0.3">
      <c r="C4457">
        <v>3980</v>
      </c>
      <c r="D4457" s="40">
        <v>2.9743250358500242</v>
      </c>
      <c r="I4457">
        <v>3980</v>
      </c>
      <c r="J4457" s="134">
        <v>0.1503309396129684</v>
      </c>
    </row>
    <row r="4458" spans="3:10" x14ac:dyDescent="0.3">
      <c r="C4458">
        <v>3981</v>
      </c>
      <c r="D4458" s="40">
        <v>2.9100553586516389</v>
      </c>
      <c r="I4458">
        <v>3981</v>
      </c>
      <c r="J4458" s="134">
        <v>5.3823455407559617E-2</v>
      </c>
    </row>
    <row r="4459" spans="3:10" x14ac:dyDescent="0.3">
      <c r="C4459">
        <v>3982</v>
      </c>
      <c r="D4459" s="40">
        <v>2.2321753148084502</v>
      </c>
      <c r="I4459">
        <v>3982</v>
      </c>
      <c r="J4459" s="134">
        <v>0.19811335413947861</v>
      </c>
    </row>
    <row r="4460" spans="3:10" x14ac:dyDescent="0.3">
      <c r="C4460">
        <v>3983</v>
      </c>
      <c r="D4460" s="40">
        <v>1.9508184040479126</v>
      </c>
      <c r="I4460">
        <v>3983</v>
      </c>
      <c r="J4460" s="134">
        <v>0.41486660083920612</v>
      </c>
    </row>
    <row r="4461" spans="3:10" x14ac:dyDescent="0.3">
      <c r="C4461">
        <v>3984</v>
      </c>
      <c r="D4461" s="40">
        <v>2.2184823159884872</v>
      </c>
      <c r="I4461">
        <v>3984</v>
      </c>
      <c r="J4461" s="134">
        <v>0.25353336665553283</v>
      </c>
    </row>
    <row r="4462" spans="3:10" x14ac:dyDescent="0.3">
      <c r="C4462">
        <v>3985</v>
      </c>
      <c r="D4462" s="40">
        <v>2.6715593642541391</v>
      </c>
      <c r="I4462">
        <v>3985</v>
      </c>
      <c r="J4462" s="134">
        <v>0.3170954345279462</v>
      </c>
    </row>
    <row r="4463" spans="3:10" x14ac:dyDescent="0.3">
      <c r="C4463">
        <v>3986</v>
      </c>
      <c r="D4463" s="40">
        <v>2.6336653342238652</v>
      </c>
      <c r="I4463">
        <v>3986</v>
      </c>
      <c r="J4463" s="134">
        <v>0.13644754507370016</v>
      </c>
    </row>
    <row r="4464" spans="3:10" x14ac:dyDescent="0.3">
      <c r="C4464">
        <v>3987</v>
      </c>
      <c r="D4464" s="40">
        <v>2.6722127481801237</v>
      </c>
      <c r="I4464">
        <v>3987</v>
      </c>
      <c r="J4464" s="134">
        <v>0.23921250794735682</v>
      </c>
    </row>
    <row r="4465" spans="3:10" x14ac:dyDescent="0.3">
      <c r="C4465">
        <v>3988</v>
      </c>
      <c r="D4465" s="40">
        <v>2.4333974089699764</v>
      </c>
      <c r="I4465">
        <v>3988</v>
      </c>
      <c r="J4465" s="134">
        <v>0.29949172055620199</v>
      </c>
    </row>
    <row r="4466" spans="3:10" x14ac:dyDescent="0.3">
      <c r="C4466">
        <v>3989</v>
      </c>
      <c r="D4466" s="40">
        <v>2.4525961553404318</v>
      </c>
      <c r="I4466">
        <v>3989</v>
      </c>
      <c r="J4466" s="134">
        <v>0.12700743229639255</v>
      </c>
    </row>
    <row r="4467" spans="3:10" x14ac:dyDescent="0.3">
      <c r="C4467">
        <v>3990</v>
      </c>
      <c r="D4467" s="40">
        <v>1.6169446405333314</v>
      </c>
      <c r="I4467">
        <v>3990</v>
      </c>
      <c r="J4467" s="134">
        <v>7.8351415167888128E-2</v>
      </c>
    </row>
    <row r="4468" spans="3:10" x14ac:dyDescent="0.3">
      <c r="C4468">
        <v>3991</v>
      </c>
      <c r="D4468" s="40">
        <v>2.3591848462276253</v>
      </c>
      <c r="I4468">
        <v>3991</v>
      </c>
      <c r="J4468" s="134">
        <v>0.29451260627557607</v>
      </c>
    </row>
    <row r="4469" spans="3:10" x14ac:dyDescent="0.3">
      <c r="C4469">
        <v>3992</v>
      </c>
      <c r="D4469" s="40">
        <v>2.0071672407343817</v>
      </c>
      <c r="I4469">
        <v>3992</v>
      </c>
      <c r="J4469" s="134">
        <v>0.26536560064218961</v>
      </c>
    </row>
    <row r="4470" spans="3:10" x14ac:dyDescent="0.3">
      <c r="C4470">
        <v>3993</v>
      </c>
      <c r="D4470" s="40">
        <v>3.0986665862563085</v>
      </c>
      <c r="I4470">
        <v>3993</v>
      </c>
      <c r="J4470" s="134">
        <v>0.33911394411386508</v>
      </c>
    </row>
    <row r="4471" spans="3:10" x14ac:dyDescent="0.3">
      <c r="C4471">
        <v>3994</v>
      </c>
      <c r="D4471" s="40">
        <v>2.9870352015537027</v>
      </c>
      <c r="I4471">
        <v>3994</v>
      </c>
      <c r="J4471" s="134">
        <v>0.13504455633599544</v>
      </c>
    </row>
    <row r="4472" spans="3:10" x14ac:dyDescent="0.3">
      <c r="C4472">
        <v>3995</v>
      </c>
      <c r="D4472" s="40">
        <v>2.6554334076752437</v>
      </c>
      <c r="I4472">
        <v>3995</v>
      </c>
      <c r="J4472" s="134">
        <v>0.34068186768341957</v>
      </c>
    </row>
    <row r="4473" spans="3:10" x14ac:dyDescent="0.3">
      <c r="C4473">
        <v>3996</v>
      </c>
      <c r="D4473" s="40">
        <v>1.4965852921342493</v>
      </c>
      <c r="I4473">
        <v>3996</v>
      </c>
      <c r="J4473" s="134">
        <v>0.27564621649487941</v>
      </c>
    </row>
    <row r="4474" spans="3:10" x14ac:dyDescent="0.3">
      <c r="C4474">
        <v>3997</v>
      </c>
      <c r="D4474" s="40">
        <v>1.5403512202300687</v>
      </c>
      <c r="I4474">
        <v>3997</v>
      </c>
      <c r="J4474" s="134">
        <v>0.24003813826605302</v>
      </c>
    </row>
    <row r="4475" spans="3:10" x14ac:dyDescent="0.3">
      <c r="C4475">
        <v>3998</v>
      </c>
      <c r="D4475" s="40">
        <v>3.0424458713137668</v>
      </c>
      <c r="I4475">
        <v>3998</v>
      </c>
      <c r="J4475" s="134">
        <v>0.20212251324589925</v>
      </c>
    </row>
    <row r="4476" spans="3:10" x14ac:dyDescent="0.3">
      <c r="C4476">
        <v>3999</v>
      </c>
      <c r="D4476" s="40">
        <v>2.3850189252227834</v>
      </c>
      <c r="I4476">
        <v>3999</v>
      </c>
      <c r="J4476" s="134">
        <v>0.2270568880043573</v>
      </c>
    </row>
    <row r="4477" spans="3:10" x14ac:dyDescent="0.3">
      <c r="C4477">
        <v>4000</v>
      </c>
      <c r="D4477" s="40">
        <v>2.6574528308792775</v>
      </c>
      <c r="I4477">
        <v>4000</v>
      </c>
      <c r="J4477" s="134">
        <v>0.31197035652103922</v>
      </c>
    </row>
    <row r="4478" spans="3:10" x14ac:dyDescent="0.3">
      <c r="C4478">
        <v>4001</v>
      </c>
      <c r="D4478" s="40">
        <v>1.5615287954193808</v>
      </c>
      <c r="I4478">
        <v>4001</v>
      </c>
      <c r="J4478" s="134">
        <v>0.13257126958927934</v>
      </c>
    </row>
    <row r="4479" spans="3:10" x14ac:dyDescent="0.3">
      <c r="C4479">
        <v>4002</v>
      </c>
      <c r="D4479" s="40">
        <v>2.7387581755879755</v>
      </c>
      <c r="I4479">
        <v>4002</v>
      </c>
      <c r="J4479" s="134">
        <v>0.28296562702335715</v>
      </c>
    </row>
    <row r="4480" spans="3:10" x14ac:dyDescent="0.3">
      <c r="C4480">
        <v>4003</v>
      </c>
      <c r="D4480" s="40">
        <v>2.5634487904557197</v>
      </c>
      <c r="I4480">
        <v>4003</v>
      </c>
      <c r="J4480" s="134">
        <v>0.19687298110642759</v>
      </c>
    </row>
    <row r="4481" spans="3:10" x14ac:dyDescent="0.3">
      <c r="C4481">
        <v>4004</v>
      </c>
      <c r="D4481" s="40">
        <v>2.1284483139971186</v>
      </c>
      <c r="I4481">
        <v>4004</v>
      </c>
      <c r="J4481" s="134">
        <v>0.27720484333365158</v>
      </c>
    </row>
    <row r="4482" spans="3:10" x14ac:dyDescent="0.3">
      <c r="C4482">
        <v>4005</v>
      </c>
      <c r="D4482" s="40">
        <v>2.7083264706966372</v>
      </c>
      <c r="I4482">
        <v>4005</v>
      </c>
      <c r="J4482" s="134">
        <v>0.15886025186827335</v>
      </c>
    </row>
    <row r="4483" spans="3:10" x14ac:dyDescent="0.3">
      <c r="C4483">
        <v>4006</v>
      </c>
      <c r="D4483" s="40">
        <v>2.8562334847171642</v>
      </c>
      <c r="I4483">
        <v>4006</v>
      </c>
      <c r="J4483" s="134">
        <v>0.33224757772459235</v>
      </c>
    </row>
    <row r="4484" spans="3:10" x14ac:dyDescent="0.3">
      <c r="C4484">
        <v>4007</v>
      </c>
      <c r="D4484" s="40">
        <v>2.2970521821799261</v>
      </c>
      <c r="I4484">
        <v>4007</v>
      </c>
      <c r="J4484" s="134">
        <v>0.12701394628271645</v>
      </c>
    </row>
    <row r="4485" spans="3:10" x14ac:dyDescent="0.3">
      <c r="C4485">
        <v>4008</v>
      </c>
      <c r="D4485" s="40">
        <v>2.3861675536094351</v>
      </c>
      <c r="I4485">
        <v>4008</v>
      </c>
      <c r="J4485" s="134">
        <v>0.33960156232476835</v>
      </c>
    </row>
    <row r="4486" spans="3:10" x14ac:dyDescent="0.3">
      <c r="C4486">
        <v>4009</v>
      </c>
      <c r="D4486" s="40">
        <v>1.8113842271725553</v>
      </c>
      <c r="I4486">
        <v>4009</v>
      </c>
      <c r="J4486" s="134">
        <v>0.18092733676162887</v>
      </c>
    </row>
    <row r="4487" spans="3:10" x14ac:dyDescent="0.3">
      <c r="C4487">
        <v>4010</v>
      </c>
      <c r="D4487" s="40">
        <v>3.2940169774091208</v>
      </c>
      <c r="I4487">
        <v>4010</v>
      </c>
      <c r="J4487" s="134">
        <v>0.16733072634715751</v>
      </c>
    </row>
    <row r="4488" spans="3:10" x14ac:dyDescent="0.3">
      <c r="C4488">
        <v>4011</v>
      </c>
      <c r="D4488" s="40">
        <v>3.1609604173321459</v>
      </c>
      <c r="I4488">
        <v>4011</v>
      </c>
      <c r="J4488" s="134">
        <v>0.21996273654448562</v>
      </c>
    </row>
    <row r="4489" spans="3:10" x14ac:dyDescent="0.3">
      <c r="C4489">
        <v>4012</v>
      </c>
      <c r="D4489" s="40">
        <v>2.510937628992596</v>
      </c>
      <c r="I4489">
        <v>4012</v>
      </c>
      <c r="J4489" s="134">
        <v>0.1899434966282163</v>
      </c>
    </row>
    <row r="4490" spans="3:10" x14ac:dyDescent="0.3">
      <c r="C4490">
        <v>4013</v>
      </c>
      <c r="D4490" s="40">
        <v>2.4081535770573135</v>
      </c>
      <c r="I4490">
        <v>4013</v>
      </c>
      <c r="J4490" s="134">
        <v>0.30816377165073128</v>
      </c>
    </row>
    <row r="4491" spans="3:10" x14ac:dyDescent="0.3">
      <c r="C4491">
        <v>4014</v>
      </c>
      <c r="D4491" s="40">
        <v>2.088116916085462</v>
      </c>
      <c r="I4491">
        <v>4014</v>
      </c>
      <c r="J4491" s="134">
        <v>0.17177576462091815</v>
      </c>
    </row>
    <row r="4492" spans="3:10" x14ac:dyDescent="0.3">
      <c r="C4492">
        <v>4015</v>
      </c>
      <c r="D4492" s="40">
        <v>2.9394170452665662</v>
      </c>
      <c r="I4492">
        <v>4015</v>
      </c>
      <c r="J4492" s="134">
        <v>0.17184601016324708</v>
      </c>
    </row>
    <row r="4493" spans="3:10" x14ac:dyDescent="0.3">
      <c r="C4493">
        <v>4016</v>
      </c>
      <c r="D4493" s="40">
        <v>2.8953406530880832</v>
      </c>
      <c r="I4493">
        <v>4016</v>
      </c>
      <c r="J4493" s="134">
        <v>0.11045600650774534</v>
      </c>
    </row>
    <row r="4494" spans="3:10" x14ac:dyDescent="0.3">
      <c r="C4494">
        <v>4017</v>
      </c>
      <c r="D4494" s="40">
        <v>3.4714345536892948</v>
      </c>
      <c r="I4494">
        <v>4017</v>
      </c>
      <c r="J4494" s="134">
        <v>0.3063731320400076</v>
      </c>
    </row>
    <row r="4495" spans="3:10" x14ac:dyDescent="0.3">
      <c r="C4495">
        <v>4018</v>
      </c>
      <c r="D4495" s="40">
        <v>3.0374339596876827</v>
      </c>
      <c r="I4495">
        <v>4018</v>
      </c>
      <c r="J4495" s="134">
        <v>0.20750591301774635</v>
      </c>
    </row>
    <row r="4496" spans="3:10" x14ac:dyDescent="0.3">
      <c r="C4496">
        <v>4019</v>
      </c>
      <c r="D4496" s="40">
        <v>2.5662811481642485</v>
      </c>
      <c r="I4496">
        <v>4019</v>
      </c>
      <c r="J4496" s="134">
        <v>0.22401974982341355</v>
      </c>
    </row>
    <row r="4497" spans="3:10" x14ac:dyDescent="0.3">
      <c r="C4497">
        <v>4020</v>
      </c>
      <c r="D4497" s="40">
        <v>3.0006465575316952</v>
      </c>
      <c r="I4497">
        <v>4020</v>
      </c>
      <c r="J4497" s="134">
        <v>0.15088799516922058</v>
      </c>
    </row>
    <row r="4498" spans="3:10" x14ac:dyDescent="0.3">
      <c r="C4498">
        <v>4021</v>
      </c>
      <c r="D4498" s="40">
        <v>3.2384354963181394</v>
      </c>
      <c r="I4498">
        <v>4021</v>
      </c>
      <c r="J4498" s="134">
        <v>0.2419583986569831</v>
      </c>
    </row>
    <row r="4499" spans="3:10" x14ac:dyDescent="0.3">
      <c r="C4499">
        <v>4022</v>
      </c>
      <c r="D4499" s="40">
        <v>2.2640112454238359</v>
      </c>
      <c r="I4499">
        <v>4022</v>
      </c>
      <c r="J4499" s="134">
        <v>0.39368165686202716</v>
      </c>
    </row>
    <row r="4500" spans="3:10" x14ac:dyDescent="0.3">
      <c r="C4500">
        <v>4023</v>
      </c>
      <c r="D4500" s="40">
        <v>2.9159507817262154</v>
      </c>
      <c r="I4500">
        <v>4023</v>
      </c>
      <c r="J4500" s="134">
        <v>0.33421004284338829</v>
      </c>
    </row>
    <row r="4501" spans="3:10" x14ac:dyDescent="0.3">
      <c r="C4501">
        <v>4024</v>
      </c>
      <c r="D4501" s="40">
        <v>3.0225172828638023</v>
      </c>
      <c r="I4501">
        <v>4024</v>
      </c>
      <c r="J4501" s="134">
        <v>0.24582414949897191</v>
      </c>
    </row>
    <row r="4502" spans="3:10" x14ac:dyDescent="0.3">
      <c r="C4502">
        <v>4025</v>
      </c>
      <c r="D4502" s="40">
        <v>2.0317758683869629</v>
      </c>
      <c r="I4502">
        <v>4025</v>
      </c>
      <c r="J4502" s="134">
        <v>0.11518175159832666</v>
      </c>
    </row>
    <row r="4503" spans="3:10" x14ac:dyDescent="0.3">
      <c r="C4503">
        <v>4026</v>
      </c>
      <c r="D4503" s="40">
        <v>2.4694036522111205</v>
      </c>
      <c r="I4503">
        <v>4026</v>
      </c>
      <c r="J4503" s="134">
        <v>0.21622147240446843</v>
      </c>
    </row>
    <row r="4504" spans="3:10" x14ac:dyDescent="0.3">
      <c r="C4504">
        <v>4027</v>
      </c>
      <c r="D4504" s="40">
        <v>2.6928277269909193</v>
      </c>
      <c r="I4504">
        <v>4027</v>
      </c>
      <c r="J4504" s="134">
        <v>0.1542035947570477</v>
      </c>
    </row>
    <row r="4505" spans="3:10" x14ac:dyDescent="0.3">
      <c r="C4505">
        <v>4028</v>
      </c>
      <c r="D4505" s="40">
        <v>2.7139436191727007</v>
      </c>
      <c r="I4505">
        <v>4028</v>
      </c>
      <c r="J4505" s="134">
        <v>8.6261479330128399E-2</v>
      </c>
    </row>
    <row r="4506" spans="3:10" x14ac:dyDescent="0.3">
      <c r="C4506">
        <v>4029</v>
      </c>
      <c r="D4506" s="40">
        <v>2.9959701588724204</v>
      </c>
      <c r="I4506">
        <v>4029</v>
      </c>
      <c r="J4506" s="134">
        <v>0.16249619616523425</v>
      </c>
    </row>
    <row r="4507" spans="3:10" x14ac:dyDescent="0.3">
      <c r="C4507">
        <v>4030</v>
      </c>
      <c r="D4507" s="40">
        <v>2.6967239831424923</v>
      </c>
      <c r="I4507">
        <v>4030</v>
      </c>
      <c r="J4507" s="134">
        <v>0.18946345079430826</v>
      </c>
    </row>
    <row r="4508" spans="3:10" x14ac:dyDescent="0.3">
      <c r="C4508">
        <v>4031</v>
      </c>
      <c r="D4508" s="40">
        <v>2.8324778254670742</v>
      </c>
      <c r="I4508">
        <v>4031</v>
      </c>
      <c r="J4508" s="134">
        <v>0.13217793446213166</v>
      </c>
    </row>
    <row r="4509" spans="3:10" x14ac:dyDescent="0.3">
      <c r="C4509">
        <v>4032</v>
      </c>
      <c r="D4509" s="40">
        <v>2.0476562105926366</v>
      </c>
      <c r="I4509">
        <v>4032</v>
      </c>
      <c r="J4509" s="134">
        <v>0.22100688223940912</v>
      </c>
    </row>
    <row r="4510" spans="3:10" x14ac:dyDescent="0.3">
      <c r="C4510">
        <v>4033</v>
      </c>
      <c r="D4510" s="40">
        <v>2.6371264740275153</v>
      </c>
      <c r="I4510">
        <v>4033</v>
      </c>
      <c r="J4510" s="134">
        <v>0.1046048255916463</v>
      </c>
    </row>
    <row r="4511" spans="3:10" x14ac:dyDescent="0.3">
      <c r="C4511">
        <v>4034</v>
      </c>
      <c r="D4511" s="40">
        <v>1.5750758303310801</v>
      </c>
      <c r="I4511">
        <v>4034</v>
      </c>
      <c r="J4511" s="134">
        <v>0.2380041747087156</v>
      </c>
    </row>
    <row r="4512" spans="3:10" x14ac:dyDescent="0.3">
      <c r="C4512">
        <v>4035</v>
      </c>
      <c r="D4512" s="40">
        <v>2.4890973689117191</v>
      </c>
      <c r="I4512">
        <v>4035</v>
      </c>
      <c r="J4512" s="134">
        <v>0.10489027228619241</v>
      </c>
    </row>
    <row r="4513" spans="3:10" x14ac:dyDescent="0.3">
      <c r="C4513">
        <v>4036</v>
      </c>
      <c r="D4513" s="40">
        <v>2.3173158611417866</v>
      </c>
      <c r="I4513">
        <v>4036</v>
      </c>
      <c r="J4513" s="134">
        <v>0.24901781737304818</v>
      </c>
    </row>
    <row r="4514" spans="3:10" x14ac:dyDescent="0.3">
      <c r="C4514">
        <v>4037</v>
      </c>
      <c r="D4514" s="40">
        <v>2.6137953475342268</v>
      </c>
      <c r="I4514">
        <v>4037</v>
      </c>
      <c r="J4514" s="134">
        <v>0.2846368833942825</v>
      </c>
    </row>
    <row r="4515" spans="3:10" x14ac:dyDescent="0.3">
      <c r="C4515">
        <v>4038</v>
      </c>
      <c r="D4515" s="40">
        <v>2.0998250217432424</v>
      </c>
      <c r="I4515">
        <v>4038</v>
      </c>
      <c r="J4515" s="134">
        <v>0.17805700911593347</v>
      </c>
    </row>
    <row r="4516" spans="3:10" x14ac:dyDescent="0.3">
      <c r="C4516">
        <v>4039</v>
      </c>
      <c r="D4516" s="40">
        <v>2.2728618160371163</v>
      </c>
      <c r="I4516">
        <v>4039</v>
      </c>
      <c r="J4516" s="134">
        <v>0.27219095482204203</v>
      </c>
    </row>
    <row r="4517" spans="3:10" x14ac:dyDescent="0.3">
      <c r="C4517">
        <v>4040</v>
      </c>
      <c r="D4517" s="40">
        <v>2.0712349987549037</v>
      </c>
      <c r="I4517">
        <v>4040</v>
      </c>
      <c r="J4517" s="134">
        <v>0.21144518710804849</v>
      </c>
    </row>
    <row r="4518" spans="3:10" x14ac:dyDescent="0.3">
      <c r="C4518">
        <v>4041</v>
      </c>
      <c r="D4518" s="40">
        <v>2.9195323194518217</v>
      </c>
      <c r="I4518">
        <v>4041</v>
      </c>
      <c r="J4518" s="134">
        <v>0.15626158121435951</v>
      </c>
    </row>
    <row r="4519" spans="3:10" x14ac:dyDescent="0.3">
      <c r="C4519">
        <v>4042</v>
      </c>
      <c r="D4519" s="40">
        <v>2.496645729597212</v>
      </c>
      <c r="I4519">
        <v>4042</v>
      </c>
      <c r="J4519" s="134">
        <v>0.32885719281983294</v>
      </c>
    </row>
    <row r="4520" spans="3:10" x14ac:dyDescent="0.3">
      <c r="C4520">
        <v>4043</v>
      </c>
      <c r="D4520" s="40">
        <v>2.5899980776645366</v>
      </c>
      <c r="I4520">
        <v>4043</v>
      </c>
      <c r="J4520" s="134">
        <v>0.26540960918708922</v>
      </c>
    </row>
    <row r="4521" spans="3:10" x14ac:dyDescent="0.3">
      <c r="C4521">
        <v>4044</v>
      </c>
      <c r="D4521" s="40">
        <v>3.0829030631653813</v>
      </c>
      <c r="I4521">
        <v>4044</v>
      </c>
      <c r="J4521" s="134">
        <v>0.21132916983961625</v>
      </c>
    </row>
    <row r="4522" spans="3:10" x14ac:dyDescent="0.3">
      <c r="C4522">
        <v>4045</v>
      </c>
      <c r="D4522" s="40">
        <v>1.7562251113954335</v>
      </c>
      <c r="I4522">
        <v>4045</v>
      </c>
      <c r="J4522" s="134">
        <v>0.38403706145434224</v>
      </c>
    </row>
    <row r="4523" spans="3:10" x14ac:dyDescent="0.3">
      <c r="C4523">
        <v>4046</v>
      </c>
      <c r="D4523" s="40">
        <v>3.2345608433759891</v>
      </c>
      <c r="I4523">
        <v>4046</v>
      </c>
      <c r="J4523" s="134">
        <v>0.24525875859716528</v>
      </c>
    </row>
    <row r="4524" spans="3:10" x14ac:dyDescent="0.3">
      <c r="C4524">
        <v>4047</v>
      </c>
      <c r="D4524" s="40">
        <v>2.4420788441656782</v>
      </c>
      <c r="I4524">
        <v>4047</v>
      </c>
      <c r="J4524" s="134">
        <v>0.10845376811150786</v>
      </c>
    </row>
    <row r="4525" spans="3:10" x14ac:dyDescent="0.3">
      <c r="C4525">
        <v>4048</v>
      </c>
      <c r="D4525" s="40">
        <v>2.3904731499646248</v>
      </c>
      <c r="I4525">
        <v>4048</v>
      </c>
      <c r="J4525" s="134">
        <v>0.27405364418459888</v>
      </c>
    </row>
    <row r="4526" spans="3:10" x14ac:dyDescent="0.3">
      <c r="C4526">
        <v>4049</v>
      </c>
      <c r="D4526" s="40">
        <v>2.408215784372445</v>
      </c>
      <c r="I4526">
        <v>4049</v>
      </c>
      <c r="J4526" s="134">
        <v>0.25565497721388364</v>
      </c>
    </row>
    <row r="4527" spans="3:10" x14ac:dyDescent="0.3">
      <c r="C4527">
        <v>4050</v>
      </c>
      <c r="D4527" s="40">
        <v>2.1094158811596264</v>
      </c>
      <c r="I4527">
        <v>4050</v>
      </c>
      <c r="J4527" s="134">
        <v>0.1599966602974352</v>
      </c>
    </row>
    <row r="4528" spans="3:10" x14ac:dyDescent="0.3">
      <c r="C4528">
        <v>4051</v>
      </c>
      <c r="D4528" s="40">
        <v>1.9563191846356229</v>
      </c>
      <c r="I4528">
        <v>4051</v>
      </c>
      <c r="J4528" s="134">
        <v>0.33601840367321589</v>
      </c>
    </row>
    <row r="4529" spans="3:10" x14ac:dyDescent="0.3">
      <c r="C4529">
        <v>4052</v>
      </c>
      <c r="D4529" s="40">
        <v>2.259700360852039</v>
      </c>
      <c r="I4529">
        <v>4052</v>
      </c>
      <c r="J4529" s="134">
        <v>0.18492549206381548</v>
      </c>
    </row>
    <row r="4530" spans="3:10" x14ac:dyDescent="0.3">
      <c r="C4530">
        <v>4053</v>
      </c>
      <c r="D4530" s="40">
        <v>2.9793556743273006</v>
      </c>
      <c r="I4530">
        <v>4053</v>
      </c>
      <c r="J4530" s="134">
        <v>0.36193901379196114</v>
      </c>
    </row>
    <row r="4531" spans="3:10" x14ac:dyDescent="0.3">
      <c r="C4531">
        <v>4054</v>
      </c>
      <c r="D4531" s="40">
        <v>2.3993757873370476</v>
      </c>
      <c r="I4531">
        <v>4054</v>
      </c>
      <c r="J4531" s="134">
        <v>0.36332079359593594</v>
      </c>
    </row>
    <row r="4532" spans="3:10" x14ac:dyDescent="0.3">
      <c r="C4532">
        <v>4055</v>
      </c>
      <c r="D4532" s="40">
        <v>3.6866375197533001</v>
      </c>
      <c r="I4532">
        <v>4055</v>
      </c>
      <c r="J4532" s="134">
        <v>0.30116492463074773</v>
      </c>
    </row>
    <row r="4533" spans="3:10" x14ac:dyDescent="0.3">
      <c r="C4533">
        <v>4056</v>
      </c>
      <c r="D4533" s="40">
        <v>2.4188093065640208</v>
      </c>
      <c r="I4533">
        <v>4056</v>
      </c>
      <c r="J4533" s="134">
        <v>0.23756944027504256</v>
      </c>
    </row>
    <row r="4534" spans="3:10" x14ac:dyDescent="0.3">
      <c r="C4534">
        <v>4057</v>
      </c>
      <c r="D4534" s="40">
        <v>2.225858743961834</v>
      </c>
      <c r="I4534">
        <v>4057</v>
      </c>
      <c r="J4534" s="134">
        <v>0.15691669292155686</v>
      </c>
    </row>
    <row r="4535" spans="3:10" x14ac:dyDescent="0.3">
      <c r="C4535">
        <v>4058</v>
      </c>
      <c r="D4535" s="40">
        <v>2.4854121731520822</v>
      </c>
      <c r="I4535">
        <v>4058</v>
      </c>
      <c r="J4535" s="134">
        <v>0.27691480204914698</v>
      </c>
    </row>
    <row r="4536" spans="3:10" x14ac:dyDescent="0.3">
      <c r="C4536">
        <v>4059</v>
      </c>
      <c r="D4536" s="40">
        <v>2.7238478036060219</v>
      </c>
      <c r="I4536">
        <v>4059</v>
      </c>
      <c r="J4536" s="134">
        <v>0.2668280646661696</v>
      </c>
    </row>
    <row r="4537" spans="3:10" x14ac:dyDescent="0.3">
      <c r="C4537">
        <v>4060</v>
      </c>
      <c r="D4537" s="40">
        <v>3.0163001355156696</v>
      </c>
      <c r="I4537">
        <v>4060</v>
      </c>
      <c r="J4537" s="134">
        <v>0.22074090910271282</v>
      </c>
    </row>
    <row r="4538" spans="3:10" x14ac:dyDescent="0.3">
      <c r="C4538">
        <v>4061</v>
      </c>
      <c r="D4538" s="40">
        <v>2.8050102201628184</v>
      </c>
      <c r="I4538">
        <v>4061</v>
      </c>
      <c r="J4538" s="134">
        <v>8.7580118806386276E-2</v>
      </c>
    </row>
    <row r="4539" spans="3:10" x14ac:dyDescent="0.3">
      <c r="C4539">
        <v>4062</v>
      </c>
      <c r="D4539" s="40">
        <v>1.8219779514623287</v>
      </c>
      <c r="I4539">
        <v>4062</v>
      </c>
      <c r="J4539" s="134">
        <v>0.23433410050818426</v>
      </c>
    </row>
    <row r="4540" spans="3:10" x14ac:dyDescent="0.3">
      <c r="C4540">
        <v>4063</v>
      </c>
      <c r="D4540" s="40">
        <v>3.0894822825172716</v>
      </c>
      <c r="I4540">
        <v>4063</v>
      </c>
      <c r="J4540" s="134">
        <v>6.5956755646393139E-2</v>
      </c>
    </row>
    <row r="4541" spans="3:10" x14ac:dyDescent="0.3">
      <c r="C4541">
        <v>4064</v>
      </c>
      <c r="D4541" s="40">
        <v>2.6583575022215085</v>
      </c>
      <c r="I4541">
        <v>4064</v>
      </c>
      <c r="J4541" s="134">
        <v>0.10157289129560554</v>
      </c>
    </row>
    <row r="4542" spans="3:10" x14ac:dyDescent="0.3">
      <c r="C4542">
        <v>4065</v>
      </c>
      <c r="D4542" s="40">
        <v>1.7108181430300682</v>
      </c>
      <c r="I4542">
        <v>4065</v>
      </c>
      <c r="J4542" s="134">
        <v>0.18608360558627512</v>
      </c>
    </row>
    <row r="4543" spans="3:10" x14ac:dyDescent="0.3">
      <c r="C4543">
        <v>4066</v>
      </c>
      <c r="D4543" s="40">
        <v>3.0651981346092279</v>
      </c>
      <c r="I4543">
        <v>4066</v>
      </c>
      <c r="J4543" s="134">
        <v>0.28993220329715297</v>
      </c>
    </row>
    <row r="4544" spans="3:10" x14ac:dyDescent="0.3">
      <c r="C4544">
        <v>4067</v>
      </c>
      <c r="D4544" s="40">
        <v>2.125812996968576</v>
      </c>
      <c r="I4544">
        <v>4067</v>
      </c>
      <c r="J4544" s="134">
        <v>0.33349530928943394</v>
      </c>
    </row>
    <row r="4545" spans="3:10" x14ac:dyDescent="0.3">
      <c r="C4545">
        <v>4068</v>
      </c>
      <c r="D4545" s="40">
        <v>1.5926306462629121</v>
      </c>
      <c r="I4545">
        <v>4068</v>
      </c>
      <c r="J4545" s="134">
        <v>0.25113153173953839</v>
      </c>
    </row>
    <row r="4546" spans="3:10" x14ac:dyDescent="0.3">
      <c r="C4546">
        <v>4069</v>
      </c>
      <c r="D4546" s="40">
        <v>3.2223246409469875</v>
      </c>
      <c r="I4546">
        <v>4069</v>
      </c>
      <c r="J4546" s="134">
        <v>0.11352407181511404</v>
      </c>
    </row>
    <row r="4547" spans="3:10" x14ac:dyDescent="0.3">
      <c r="C4547">
        <v>4070</v>
      </c>
      <c r="D4547" s="40">
        <v>1.9066248383407776</v>
      </c>
      <c r="I4547">
        <v>4070</v>
      </c>
      <c r="J4547" s="134">
        <v>0.30136272299126943</v>
      </c>
    </row>
    <row r="4548" spans="3:10" x14ac:dyDescent="0.3">
      <c r="C4548">
        <v>4071</v>
      </c>
      <c r="D4548" s="40">
        <v>2.5831969340702274</v>
      </c>
      <c r="I4548">
        <v>4071</v>
      </c>
      <c r="J4548" s="134">
        <v>0.31046147204979779</v>
      </c>
    </row>
    <row r="4549" spans="3:10" x14ac:dyDescent="0.3">
      <c r="C4549">
        <v>4072</v>
      </c>
      <c r="D4549" s="40">
        <v>3.1846127611480903</v>
      </c>
      <c r="I4549">
        <v>4072</v>
      </c>
      <c r="J4549" s="134">
        <v>0.23520364505532387</v>
      </c>
    </row>
    <row r="4550" spans="3:10" x14ac:dyDescent="0.3">
      <c r="C4550">
        <v>4073</v>
      </c>
      <c r="D4550" s="40">
        <v>2.9124198034250197</v>
      </c>
      <c r="I4550">
        <v>4073</v>
      </c>
      <c r="J4550" s="134">
        <v>0.18486380642205713</v>
      </c>
    </row>
    <row r="4551" spans="3:10" x14ac:dyDescent="0.3">
      <c r="C4551">
        <v>4074</v>
      </c>
      <c r="D4551" s="40">
        <v>2.182787744162888</v>
      </c>
      <c r="I4551">
        <v>4074</v>
      </c>
      <c r="J4551" s="134">
        <v>0.20394250657565038</v>
      </c>
    </row>
    <row r="4552" spans="3:10" x14ac:dyDescent="0.3">
      <c r="C4552">
        <v>4075</v>
      </c>
      <c r="D4552" s="40">
        <v>3.1868861862262707</v>
      </c>
      <c r="I4552">
        <v>4075</v>
      </c>
      <c r="J4552" s="134">
        <v>0.15176887621296209</v>
      </c>
    </row>
    <row r="4553" spans="3:10" x14ac:dyDescent="0.3">
      <c r="C4553">
        <v>4076</v>
      </c>
      <c r="D4553" s="40">
        <v>3.2231471426153724</v>
      </c>
      <c r="I4553">
        <v>4076</v>
      </c>
      <c r="J4553" s="134">
        <v>0.12700205938748832</v>
      </c>
    </row>
    <row r="4554" spans="3:10" x14ac:dyDescent="0.3">
      <c r="C4554">
        <v>4077</v>
      </c>
      <c r="D4554" s="40">
        <v>2.7457924964725429</v>
      </c>
      <c r="I4554">
        <v>4077</v>
      </c>
      <c r="J4554" s="134">
        <v>0.24296923705740103</v>
      </c>
    </row>
    <row r="4555" spans="3:10" x14ac:dyDescent="0.3">
      <c r="C4555">
        <v>4078</v>
      </c>
      <c r="D4555" s="40">
        <v>3.3088769945132825</v>
      </c>
      <c r="I4555">
        <v>4078</v>
      </c>
      <c r="J4555" s="134">
        <v>0.39081424111110974</v>
      </c>
    </row>
    <row r="4556" spans="3:10" x14ac:dyDescent="0.3">
      <c r="C4556">
        <v>4079</v>
      </c>
      <c r="D4556" s="40">
        <v>2.9191775477804311</v>
      </c>
      <c r="I4556">
        <v>4079</v>
      </c>
      <c r="J4556" s="134">
        <v>0.1911555657702273</v>
      </c>
    </row>
    <row r="4557" spans="3:10" x14ac:dyDescent="0.3">
      <c r="C4557">
        <v>4080</v>
      </c>
      <c r="D4557" s="40">
        <v>1.8272136706147126</v>
      </c>
      <c r="I4557">
        <v>4080</v>
      </c>
      <c r="J4557" s="134">
        <v>0.11779213638529362</v>
      </c>
    </row>
    <row r="4558" spans="3:10" x14ac:dyDescent="0.3">
      <c r="C4558">
        <v>4081</v>
      </c>
      <c r="D4558" s="40">
        <v>2.4818280853734667</v>
      </c>
      <c r="I4558">
        <v>4081</v>
      </c>
      <c r="J4558" s="134">
        <v>0.17898319790923978</v>
      </c>
    </row>
    <row r="4559" spans="3:10" x14ac:dyDescent="0.3">
      <c r="C4559">
        <v>4082</v>
      </c>
      <c r="D4559" s="40">
        <v>1.7904360920477267</v>
      </c>
      <c r="I4559">
        <v>4082</v>
      </c>
      <c r="J4559" s="134">
        <v>0.19897225721820311</v>
      </c>
    </row>
    <row r="4560" spans="3:10" x14ac:dyDescent="0.3">
      <c r="C4560">
        <v>4083</v>
      </c>
      <c r="D4560" s="40">
        <v>2.9303999313807036</v>
      </c>
      <c r="I4560">
        <v>4083</v>
      </c>
      <c r="J4560" s="134">
        <v>0.15944778568614826</v>
      </c>
    </row>
    <row r="4561" spans="3:10" x14ac:dyDescent="0.3">
      <c r="C4561">
        <v>4084</v>
      </c>
      <c r="D4561" s="40">
        <v>2.1912367118169063</v>
      </c>
      <c r="I4561">
        <v>4084</v>
      </c>
      <c r="J4561" s="134">
        <v>0.19108133176063768</v>
      </c>
    </row>
    <row r="4562" spans="3:10" x14ac:dyDescent="0.3">
      <c r="C4562">
        <v>4085</v>
      </c>
      <c r="D4562" s="40">
        <v>1.8883508155886435</v>
      </c>
      <c r="I4562">
        <v>4085</v>
      </c>
      <c r="J4562" s="134">
        <v>0.22201327155539308</v>
      </c>
    </row>
    <row r="4563" spans="3:10" x14ac:dyDescent="0.3">
      <c r="C4563">
        <v>4086</v>
      </c>
      <c r="D4563" s="40">
        <v>2.8035834261186303</v>
      </c>
      <c r="I4563">
        <v>4086</v>
      </c>
      <c r="J4563" s="134">
        <v>0.19248782527443953</v>
      </c>
    </row>
    <row r="4564" spans="3:10" x14ac:dyDescent="0.3">
      <c r="C4564">
        <v>4087</v>
      </c>
      <c r="D4564" s="40">
        <v>3.1831401253280958</v>
      </c>
      <c r="I4564">
        <v>4087</v>
      </c>
      <c r="J4564" s="134">
        <v>0.18269751049323379</v>
      </c>
    </row>
    <row r="4565" spans="3:10" x14ac:dyDescent="0.3">
      <c r="C4565">
        <v>4088</v>
      </c>
      <c r="D4565" s="40">
        <v>1.9618881764885736</v>
      </c>
      <c r="I4565">
        <v>4088</v>
      </c>
      <c r="J4565" s="134">
        <v>0.29095708975980261</v>
      </c>
    </row>
    <row r="4566" spans="3:10" x14ac:dyDescent="0.3">
      <c r="C4566">
        <v>4089</v>
      </c>
      <c r="D4566" s="40">
        <v>2.6747938266994571</v>
      </c>
      <c r="I4566">
        <v>4089</v>
      </c>
      <c r="J4566" s="134">
        <v>0.3558492969196132</v>
      </c>
    </row>
    <row r="4567" spans="3:10" x14ac:dyDescent="0.3">
      <c r="C4567">
        <v>4090</v>
      </c>
      <c r="D4567" s="40">
        <v>2.7148119835553812</v>
      </c>
      <c r="I4567">
        <v>4090</v>
      </c>
      <c r="J4567" s="134">
        <v>0.31264094370784501</v>
      </c>
    </row>
    <row r="4568" spans="3:10" x14ac:dyDescent="0.3">
      <c r="C4568">
        <v>4091</v>
      </c>
      <c r="D4568" s="40">
        <v>1.6619595695013651</v>
      </c>
      <c r="I4568">
        <v>4091</v>
      </c>
      <c r="J4568" s="134">
        <v>9.6380833526388487E-2</v>
      </c>
    </row>
    <row r="4569" spans="3:10" x14ac:dyDescent="0.3">
      <c r="C4569">
        <v>4092</v>
      </c>
      <c r="D4569" s="40">
        <v>2.9600758688929174</v>
      </c>
      <c r="I4569">
        <v>4092</v>
      </c>
      <c r="J4569" s="134">
        <v>0.21688798614038363</v>
      </c>
    </row>
    <row r="4570" spans="3:10" x14ac:dyDescent="0.3">
      <c r="C4570">
        <v>4093</v>
      </c>
      <c r="D4570" s="40">
        <v>2.9787291385228052</v>
      </c>
      <c r="I4570">
        <v>4093</v>
      </c>
      <c r="J4570" s="134">
        <v>0.21709371504886188</v>
      </c>
    </row>
    <row r="4571" spans="3:10" x14ac:dyDescent="0.3">
      <c r="C4571">
        <v>4094</v>
      </c>
      <c r="D4571" s="40">
        <v>2.365770107450353</v>
      </c>
      <c r="I4571">
        <v>4094</v>
      </c>
      <c r="J4571" s="134">
        <v>0.24777068934680746</v>
      </c>
    </row>
    <row r="4572" spans="3:10" x14ac:dyDescent="0.3">
      <c r="C4572">
        <v>4095</v>
      </c>
      <c r="D4572" s="40">
        <v>2.1731846977880722</v>
      </c>
      <c r="I4572">
        <v>4095</v>
      </c>
      <c r="J4572" s="134">
        <v>0.36449844398790643</v>
      </c>
    </row>
    <row r="4573" spans="3:10" x14ac:dyDescent="0.3">
      <c r="C4573">
        <v>4096</v>
      </c>
      <c r="D4573" s="40">
        <v>2.7212399063641777</v>
      </c>
      <c r="I4573">
        <v>4096</v>
      </c>
      <c r="J4573" s="134">
        <v>0.17756812234939767</v>
      </c>
    </row>
    <row r="4574" spans="3:10" x14ac:dyDescent="0.3">
      <c r="C4574">
        <v>4097</v>
      </c>
      <c r="D4574" s="40">
        <v>2.6320856137094344</v>
      </c>
      <c r="I4574">
        <v>4097</v>
      </c>
      <c r="J4574" s="134">
        <v>0.3038811359854221</v>
      </c>
    </row>
    <row r="4575" spans="3:10" x14ac:dyDescent="0.3">
      <c r="C4575">
        <v>4098</v>
      </c>
      <c r="D4575" s="40">
        <v>2.5892540253360563</v>
      </c>
      <c r="I4575">
        <v>4098</v>
      </c>
      <c r="J4575" s="134">
        <v>0.18869057050346827</v>
      </c>
    </row>
    <row r="4576" spans="3:10" x14ac:dyDescent="0.3">
      <c r="C4576">
        <v>4099</v>
      </c>
      <c r="D4576" s="40">
        <v>2.9861834980629522</v>
      </c>
      <c r="I4576">
        <v>4099</v>
      </c>
      <c r="J4576" s="134">
        <v>0.29415308153932296</v>
      </c>
    </row>
    <row r="4577" spans="3:10" x14ac:dyDescent="0.3">
      <c r="C4577">
        <v>4100</v>
      </c>
      <c r="D4577" s="40">
        <v>2.4504149840007585</v>
      </c>
      <c r="I4577">
        <v>4100</v>
      </c>
      <c r="J4577" s="134">
        <v>0.32748321535880565</v>
      </c>
    </row>
    <row r="4578" spans="3:10" x14ac:dyDescent="0.3">
      <c r="C4578">
        <v>4101</v>
      </c>
      <c r="D4578" s="40">
        <v>3.7452434015746392</v>
      </c>
      <c r="I4578">
        <v>4101</v>
      </c>
      <c r="J4578" s="134">
        <v>0.27287921913951285</v>
      </c>
    </row>
    <row r="4579" spans="3:10" x14ac:dyDescent="0.3">
      <c r="C4579">
        <v>4102</v>
      </c>
      <c r="D4579" s="40">
        <v>2.7092219379336466</v>
      </c>
      <c r="I4579">
        <v>4102</v>
      </c>
      <c r="J4579" s="134">
        <v>0.21583507251895262</v>
      </c>
    </row>
    <row r="4580" spans="3:10" x14ac:dyDescent="0.3">
      <c r="C4580">
        <v>4103</v>
      </c>
      <c r="D4580" s="40">
        <v>1.655693231980822</v>
      </c>
      <c r="I4580">
        <v>4103</v>
      </c>
      <c r="J4580" s="134">
        <v>0.16691934419796839</v>
      </c>
    </row>
    <row r="4581" spans="3:10" x14ac:dyDescent="0.3">
      <c r="C4581">
        <v>4104</v>
      </c>
      <c r="D4581" s="40">
        <v>2.2525102913076176</v>
      </c>
      <c r="I4581">
        <v>4104</v>
      </c>
      <c r="J4581" s="134">
        <v>0.34864934771949541</v>
      </c>
    </row>
    <row r="4582" spans="3:10" x14ac:dyDescent="0.3">
      <c r="C4582">
        <v>4105</v>
      </c>
      <c r="D4582" s="40">
        <v>1.4571833627832473</v>
      </c>
      <c r="I4582">
        <v>4105</v>
      </c>
      <c r="J4582" s="134">
        <v>0.31907007265436671</v>
      </c>
    </row>
    <row r="4583" spans="3:10" x14ac:dyDescent="0.3">
      <c r="C4583">
        <v>4106</v>
      </c>
      <c r="D4583" s="40">
        <v>2.3510001375439726</v>
      </c>
      <c r="I4583">
        <v>4106</v>
      </c>
      <c r="J4583" s="134">
        <v>0.33829538124816727</v>
      </c>
    </row>
    <row r="4584" spans="3:10" x14ac:dyDescent="0.3">
      <c r="C4584">
        <v>4107</v>
      </c>
      <c r="D4584" s="40">
        <v>2.1744601770493377</v>
      </c>
      <c r="I4584">
        <v>4107</v>
      </c>
      <c r="J4584" s="134">
        <v>0.28430284688593188</v>
      </c>
    </row>
    <row r="4585" spans="3:10" x14ac:dyDescent="0.3">
      <c r="C4585">
        <v>4108</v>
      </c>
      <c r="D4585" s="40">
        <v>2.1816695911832453</v>
      </c>
      <c r="I4585">
        <v>4108</v>
      </c>
      <c r="J4585" s="134">
        <v>0.19071891781049843</v>
      </c>
    </row>
    <row r="4586" spans="3:10" x14ac:dyDescent="0.3">
      <c r="C4586">
        <v>4109</v>
      </c>
      <c r="D4586" s="40">
        <v>2.4426763898378026</v>
      </c>
      <c r="I4586">
        <v>4109</v>
      </c>
      <c r="J4586" s="134">
        <v>0.36249104993073478</v>
      </c>
    </row>
    <row r="4587" spans="3:10" x14ac:dyDescent="0.3">
      <c r="C4587">
        <v>4110</v>
      </c>
      <c r="D4587" s="40">
        <v>1.8206483213758762</v>
      </c>
      <c r="I4587">
        <v>4110</v>
      </c>
      <c r="J4587" s="134">
        <v>0.27264025731518648</v>
      </c>
    </row>
    <row r="4588" spans="3:10" x14ac:dyDescent="0.3">
      <c r="C4588">
        <v>4111</v>
      </c>
      <c r="D4588" s="40">
        <v>2.6430907726149404</v>
      </c>
      <c r="I4588">
        <v>4111</v>
      </c>
      <c r="J4588" s="134">
        <v>0.39490462320087594</v>
      </c>
    </row>
    <row r="4589" spans="3:10" x14ac:dyDescent="0.3">
      <c r="C4589">
        <v>4112</v>
      </c>
      <c r="D4589" s="40">
        <v>1.7911215200205965</v>
      </c>
      <c r="I4589">
        <v>4112</v>
      </c>
      <c r="J4589" s="134">
        <v>0.33706370173377875</v>
      </c>
    </row>
    <row r="4590" spans="3:10" x14ac:dyDescent="0.3">
      <c r="C4590">
        <v>4113</v>
      </c>
      <c r="D4590" s="40">
        <v>2.228174203006871</v>
      </c>
      <c r="I4590">
        <v>4113</v>
      </c>
      <c r="J4590" s="134">
        <v>0.34455727276700587</v>
      </c>
    </row>
    <row r="4591" spans="3:10" x14ac:dyDescent="0.3">
      <c r="C4591">
        <v>4114</v>
      </c>
      <c r="D4591" s="40">
        <v>2.8107747535236824</v>
      </c>
      <c r="I4591">
        <v>4114</v>
      </c>
      <c r="J4591" s="134">
        <v>0.21852765066917801</v>
      </c>
    </row>
    <row r="4592" spans="3:10" x14ac:dyDescent="0.3">
      <c r="C4592">
        <v>4115</v>
      </c>
      <c r="D4592" s="40">
        <v>2.9122076442623559</v>
      </c>
      <c r="I4592">
        <v>4115</v>
      </c>
      <c r="J4592" s="134">
        <v>0.17799190812082744</v>
      </c>
    </row>
    <row r="4593" spans="3:10" x14ac:dyDescent="0.3">
      <c r="C4593">
        <v>4116</v>
      </c>
      <c r="D4593" s="40">
        <v>1.8011502564706265</v>
      </c>
      <c r="I4593">
        <v>4116</v>
      </c>
      <c r="J4593" s="134">
        <v>0.29905600002959232</v>
      </c>
    </row>
    <row r="4594" spans="3:10" x14ac:dyDescent="0.3">
      <c r="C4594">
        <v>4117</v>
      </c>
      <c r="D4594" s="40">
        <v>3.035761829081367</v>
      </c>
      <c r="I4594">
        <v>4117</v>
      </c>
      <c r="J4594" s="134">
        <v>0.35205214124927919</v>
      </c>
    </row>
    <row r="4595" spans="3:10" x14ac:dyDescent="0.3">
      <c r="C4595">
        <v>4118</v>
      </c>
      <c r="D4595" s="40">
        <v>3.261105783467785</v>
      </c>
      <c r="I4595">
        <v>4118</v>
      </c>
      <c r="J4595" s="134">
        <v>0.17080789350115611</v>
      </c>
    </row>
    <row r="4596" spans="3:10" x14ac:dyDescent="0.3">
      <c r="C4596">
        <v>4119</v>
      </c>
      <c r="D4596" s="40">
        <v>3.0508357720420456</v>
      </c>
      <c r="I4596">
        <v>4119</v>
      </c>
      <c r="J4596" s="134">
        <v>8.8085827381193971E-2</v>
      </c>
    </row>
    <row r="4597" spans="3:10" x14ac:dyDescent="0.3">
      <c r="C4597">
        <v>4120</v>
      </c>
      <c r="D4597" s="40">
        <v>2.2360595408355728</v>
      </c>
      <c r="I4597">
        <v>4120</v>
      </c>
      <c r="J4597" s="134">
        <v>8.899429272243653E-2</v>
      </c>
    </row>
    <row r="4598" spans="3:10" x14ac:dyDescent="0.3">
      <c r="C4598">
        <v>4121</v>
      </c>
      <c r="D4598" s="40">
        <v>2.7298645856938473</v>
      </c>
      <c r="I4598">
        <v>4121</v>
      </c>
      <c r="J4598" s="134">
        <v>0.24880529079056202</v>
      </c>
    </row>
    <row r="4599" spans="3:10" x14ac:dyDescent="0.3">
      <c r="C4599">
        <v>4122</v>
      </c>
      <c r="D4599" s="40">
        <v>2.1347954917968188</v>
      </c>
      <c r="I4599">
        <v>4122</v>
      </c>
      <c r="J4599" s="134">
        <v>0.38584485545814018</v>
      </c>
    </row>
    <row r="4600" spans="3:10" x14ac:dyDescent="0.3">
      <c r="C4600">
        <v>4123</v>
      </c>
      <c r="D4600" s="40">
        <v>2.8060394718274635</v>
      </c>
      <c r="I4600">
        <v>4123</v>
      </c>
      <c r="J4600" s="134">
        <v>0.17843927492424538</v>
      </c>
    </row>
    <row r="4601" spans="3:10" x14ac:dyDescent="0.3">
      <c r="C4601">
        <v>4124</v>
      </c>
      <c r="D4601" s="40">
        <v>3.2867706977832811</v>
      </c>
      <c r="I4601">
        <v>4124</v>
      </c>
      <c r="J4601" s="134">
        <v>0.11455932046771178</v>
      </c>
    </row>
    <row r="4602" spans="3:10" x14ac:dyDescent="0.3">
      <c r="C4602">
        <v>4125</v>
      </c>
      <c r="D4602" s="40">
        <v>2.5252793070629229</v>
      </c>
      <c r="I4602">
        <v>4125</v>
      </c>
      <c r="J4602" s="134">
        <v>0.10990370633726543</v>
      </c>
    </row>
    <row r="4603" spans="3:10" x14ac:dyDescent="0.3">
      <c r="C4603">
        <v>4126</v>
      </c>
      <c r="D4603" s="40">
        <v>2.8486896837183897</v>
      </c>
      <c r="I4603">
        <v>4126</v>
      </c>
      <c r="J4603" s="134">
        <v>0.37808846747565084</v>
      </c>
    </row>
    <row r="4604" spans="3:10" x14ac:dyDescent="0.3">
      <c r="C4604">
        <v>4127</v>
      </c>
      <c r="D4604" s="40">
        <v>2.2494653913679659</v>
      </c>
      <c r="I4604">
        <v>4127</v>
      </c>
      <c r="J4604" s="134">
        <v>0.31609715227451818</v>
      </c>
    </row>
    <row r="4605" spans="3:10" x14ac:dyDescent="0.3">
      <c r="C4605">
        <v>4128</v>
      </c>
      <c r="D4605" s="40">
        <v>3.1282320280949443</v>
      </c>
      <c r="I4605">
        <v>4128</v>
      </c>
      <c r="J4605" s="134">
        <v>0.21441536424921703</v>
      </c>
    </row>
    <row r="4606" spans="3:10" x14ac:dyDescent="0.3">
      <c r="C4606">
        <v>4129</v>
      </c>
      <c r="D4606" s="40">
        <v>2.5491296496020324</v>
      </c>
      <c r="I4606">
        <v>4129</v>
      </c>
      <c r="J4606" s="134">
        <v>0.23248420336687814</v>
      </c>
    </row>
    <row r="4607" spans="3:10" x14ac:dyDescent="0.3">
      <c r="C4607">
        <v>4130</v>
      </c>
      <c r="D4607" s="40">
        <v>2.9359304089998326</v>
      </c>
      <c r="I4607">
        <v>4130</v>
      </c>
      <c r="J4607" s="134">
        <v>0.19090045388922983</v>
      </c>
    </row>
    <row r="4608" spans="3:10" x14ac:dyDescent="0.3">
      <c r="C4608">
        <v>4131</v>
      </c>
      <c r="D4608" s="40">
        <v>3.0642702568295621</v>
      </c>
      <c r="I4608">
        <v>4131</v>
      </c>
      <c r="J4608" s="134">
        <v>0.27806121223301905</v>
      </c>
    </row>
    <row r="4609" spans="3:10" x14ac:dyDescent="0.3">
      <c r="C4609">
        <v>4132</v>
      </c>
      <c r="D4609" s="40">
        <v>2.7177245339674645</v>
      </c>
      <c r="I4609">
        <v>4132</v>
      </c>
      <c r="J4609" s="134">
        <v>0.29367550802437603</v>
      </c>
    </row>
    <row r="4610" spans="3:10" x14ac:dyDescent="0.3">
      <c r="C4610">
        <v>4133</v>
      </c>
      <c r="D4610" s="40">
        <v>3.5050907793700787</v>
      </c>
      <c r="I4610">
        <v>4133</v>
      </c>
      <c r="J4610" s="134">
        <v>0.27661841131843135</v>
      </c>
    </row>
    <row r="4611" spans="3:10" x14ac:dyDescent="0.3">
      <c r="C4611">
        <v>4134</v>
      </c>
      <c r="D4611" s="40">
        <v>2.7036880835452424</v>
      </c>
      <c r="I4611">
        <v>4134</v>
      </c>
      <c r="J4611" s="134">
        <v>0.32125748945332422</v>
      </c>
    </row>
    <row r="4612" spans="3:10" x14ac:dyDescent="0.3">
      <c r="C4612">
        <v>4135</v>
      </c>
      <c r="D4612" s="40">
        <v>1.7215837256426609</v>
      </c>
      <c r="I4612">
        <v>4135</v>
      </c>
      <c r="J4612" s="134">
        <v>0.26780501453195726</v>
      </c>
    </row>
    <row r="4613" spans="3:10" x14ac:dyDescent="0.3">
      <c r="C4613">
        <v>4136</v>
      </c>
      <c r="D4613" s="40">
        <v>2.2311943802526706</v>
      </c>
      <c r="I4613">
        <v>4136</v>
      </c>
      <c r="J4613" s="134">
        <v>0.28320091540430847</v>
      </c>
    </row>
    <row r="4614" spans="3:10" x14ac:dyDescent="0.3">
      <c r="C4614">
        <v>4137</v>
      </c>
      <c r="D4614" s="40">
        <v>2.3453588281964564</v>
      </c>
      <c r="I4614">
        <v>4137</v>
      </c>
      <c r="J4614" s="134">
        <v>0.1582447195107568</v>
      </c>
    </row>
    <row r="4615" spans="3:10" x14ac:dyDescent="0.3">
      <c r="C4615">
        <v>4138</v>
      </c>
      <c r="D4615" s="40">
        <v>2.8305642079641453</v>
      </c>
      <c r="I4615">
        <v>4138</v>
      </c>
      <c r="J4615" s="134">
        <v>0.26847440041972548</v>
      </c>
    </row>
    <row r="4616" spans="3:10" x14ac:dyDescent="0.3">
      <c r="C4616">
        <v>4139</v>
      </c>
      <c r="D4616" s="40">
        <v>2.7541011727086029</v>
      </c>
      <c r="I4616">
        <v>4139</v>
      </c>
      <c r="J4616" s="134">
        <v>0.34473999273432399</v>
      </c>
    </row>
    <row r="4617" spans="3:10" x14ac:dyDescent="0.3">
      <c r="C4617">
        <v>4140</v>
      </c>
      <c r="D4617" s="40">
        <v>3.0782527089228742</v>
      </c>
      <c r="I4617">
        <v>4140</v>
      </c>
      <c r="J4617" s="134">
        <v>0.19428083032601062</v>
      </c>
    </row>
    <row r="4618" spans="3:10" x14ac:dyDescent="0.3">
      <c r="C4618">
        <v>4141</v>
      </c>
      <c r="D4618" s="40">
        <v>2.0493465033384695</v>
      </c>
      <c r="I4618">
        <v>4141</v>
      </c>
      <c r="J4618" s="134">
        <v>0.11595635196163934</v>
      </c>
    </row>
    <row r="4619" spans="3:10" x14ac:dyDescent="0.3">
      <c r="C4619">
        <v>4142</v>
      </c>
      <c r="D4619" s="40">
        <v>2.4768293306854203</v>
      </c>
      <c r="I4619">
        <v>4142</v>
      </c>
      <c r="J4619" s="134">
        <v>0.2141483564857618</v>
      </c>
    </row>
    <row r="4620" spans="3:10" x14ac:dyDescent="0.3">
      <c r="C4620">
        <v>4143</v>
      </c>
      <c r="D4620" s="40">
        <v>2.079867691101188</v>
      </c>
      <c r="I4620">
        <v>4143</v>
      </c>
      <c r="J4620" s="134">
        <v>0.32879671204245509</v>
      </c>
    </row>
    <row r="4621" spans="3:10" x14ac:dyDescent="0.3">
      <c r="C4621">
        <v>4144</v>
      </c>
      <c r="D4621" s="40">
        <v>2.8132377256149037</v>
      </c>
      <c r="I4621">
        <v>4144</v>
      </c>
      <c r="J4621" s="134">
        <v>0.10817243955624378</v>
      </c>
    </row>
    <row r="4622" spans="3:10" x14ac:dyDescent="0.3">
      <c r="C4622">
        <v>4145</v>
      </c>
      <c r="D4622" s="40">
        <v>2.012015583234545</v>
      </c>
      <c r="I4622">
        <v>4145</v>
      </c>
      <c r="J4622" s="134">
        <v>0.26970320000116854</v>
      </c>
    </row>
    <row r="4623" spans="3:10" x14ac:dyDescent="0.3">
      <c r="C4623">
        <v>4146</v>
      </c>
      <c r="D4623" s="40">
        <v>2.2410614094953547</v>
      </c>
      <c r="I4623">
        <v>4146</v>
      </c>
      <c r="J4623" s="134">
        <v>0.35614228880931731</v>
      </c>
    </row>
    <row r="4624" spans="3:10" x14ac:dyDescent="0.3">
      <c r="C4624">
        <v>4147</v>
      </c>
      <c r="D4624" s="40">
        <v>2.428199249171672</v>
      </c>
      <c r="I4624">
        <v>4147</v>
      </c>
      <c r="J4624" s="134">
        <v>0.27245968490028116</v>
      </c>
    </row>
    <row r="4625" spans="3:10" x14ac:dyDescent="0.3">
      <c r="C4625">
        <v>4148</v>
      </c>
      <c r="D4625" s="40">
        <v>2.6415943277747078</v>
      </c>
      <c r="I4625">
        <v>4148</v>
      </c>
      <c r="J4625" s="134">
        <v>0.26345255245544785</v>
      </c>
    </row>
    <row r="4626" spans="3:10" x14ac:dyDescent="0.3">
      <c r="C4626">
        <v>4149</v>
      </c>
      <c r="D4626" s="40">
        <v>1.8618728339782789</v>
      </c>
      <c r="I4626">
        <v>4149</v>
      </c>
      <c r="J4626" s="134">
        <v>0.12873290690066286</v>
      </c>
    </row>
    <row r="4627" spans="3:10" x14ac:dyDescent="0.3">
      <c r="C4627">
        <v>4150</v>
      </c>
      <c r="D4627" s="40">
        <v>2.3772564902306459</v>
      </c>
      <c r="I4627">
        <v>4150</v>
      </c>
      <c r="J4627" s="134">
        <v>0.26260547930460243</v>
      </c>
    </row>
    <row r="4628" spans="3:10" x14ac:dyDescent="0.3">
      <c r="C4628">
        <v>4151</v>
      </c>
      <c r="D4628" s="40">
        <v>2.3352981087148739</v>
      </c>
      <c r="I4628">
        <v>4151</v>
      </c>
      <c r="J4628" s="134">
        <v>0.24831975582773747</v>
      </c>
    </row>
    <row r="4629" spans="3:10" x14ac:dyDescent="0.3">
      <c r="C4629">
        <v>4152</v>
      </c>
      <c r="D4629" s="40">
        <v>2.8808422551150459</v>
      </c>
      <c r="I4629">
        <v>4152</v>
      </c>
      <c r="J4629" s="134">
        <v>7.2616817501264697E-2</v>
      </c>
    </row>
    <row r="4630" spans="3:10" x14ac:dyDescent="0.3">
      <c r="C4630">
        <v>4153</v>
      </c>
      <c r="D4630" s="40">
        <v>2.7465606328278893</v>
      </c>
      <c r="I4630">
        <v>4153</v>
      </c>
      <c r="J4630" s="134">
        <v>0.29975596561722173</v>
      </c>
    </row>
    <row r="4631" spans="3:10" x14ac:dyDescent="0.3">
      <c r="C4631">
        <v>4154</v>
      </c>
      <c r="D4631" s="40">
        <v>2.3449320407067185</v>
      </c>
      <c r="I4631">
        <v>4154</v>
      </c>
      <c r="J4631" s="134">
        <v>0.22963756365100796</v>
      </c>
    </row>
    <row r="4632" spans="3:10" x14ac:dyDescent="0.3">
      <c r="C4632">
        <v>4155</v>
      </c>
      <c r="D4632" s="40">
        <v>2.5411418093217533</v>
      </c>
      <c r="I4632">
        <v>4155</v>
      </c>
      <c r="J4632" s="134">
        <v>0.26723765737369742</v>
      </c>
    </row>
    <row r="4633" spans="3:10" x14ac:dyDescent="0.3">
      <c r="C4633">
        <v>4156</v>
      </c>
      <c r="D4633" s="40">
        <v>1.9738120667564321</v>
      </c>
      <c r="I4633">
        <v>4156</v>
      </c>
      <c r="J4633" s="134">
        <v>0.38424957358802203</v>
      </c>
    </row>
    <row r="4634" spans="3:10" x14ac:dyDescent="0.3">
      <c r="C4634">
        <v>4157</v>
      </c>
      <c r="D4634" s="40">
        <v>1.9440729866638349</v>
      </c>
      <c r="I4634">
        <v>4157</v>
      </c>
      <c r="J4634" s="134">
        <v>0.28780755867856356</v>
      </c>
    </row>
    <row r="4635" spans="3:10" x14ac:dyDescent="0.3">
      <c r="C4635">
        <v>4158</v>
      </c>
      <c r="D4635" s="40">
        <v>3.0691719234819179</v>
      </c>
      <c r="I4635">
        <v>4158</v>
      </c>
      <c r="J4635" s="134">
        <v>0.21900519471234325</v>
      </c>
    </row>
    <row r="4636" spans="3:10" x14ac:dyDescent="0.3">
      <c r="C4636">
        <v>4159</v>
      </c>
      <c r="D4636" s="40">
        <v>2.7995150942725293</v>
      </c>
      <c r="I4636">
        <v>4159</v>
      </c>
      <c r="J4636" s="134">
        <v>0.31131499929888418</v>
      </c>
    </row>
    <row r="4637" spans="3:10" x14ac:dyDescent="0.3">
      <c r="C4637">
        <v>4160</v>
      </c>
      <c r="D4637" s="40">
        <v>2.374869962038995</v>
      </c>
      <c r="I4637">
        <v>4160</v>
      </c>
      <c r="J4637" s="134">
        <v>0.25503728212073962</v>
      </c>
    </row>
    <row r="4638" spans="3:10" x14ac:dyDescent="0.3">
      <c r="C4638">
        <v>4161</v>
      </c>
      <c r="D4638" s="40">
        <v>2.4620868116453041</v>
      </c>
      <c r="I4638">
        <v>4161</v>
      </c>
      <c r="J4638" s="134">
        <v>0.16783498807873798</v>
      </c>
    </row>
    <row r="4639" spans="3:10" x14ac:dyDescent="0.3">
      <c r="C4639">
        <v>4162</v>
      </c>
      <c r="D4639" s="40">
        <v>2.1915127651715225</v>
      </c>
      <c r="I4639">
        <v>4162</v>
      </c>
      <c r="J4639" s="134">
        <v>0.17267660681044239</v>
      </c>
    </row>
    <row r="4640" spans="3:10" x14ac:dyDescent="0.3">
      <c r="C4640">
        <v>4163</v>
      </c>
      <c r="D4640" s="40">
        <v>3.1367763587721162</v>
      </c>
      <c r="I4640">
        <v>4163</v>
      </c>
      <c r="J4640" s="134">
        <v>0.22578816101005517</v>
      </c>
    </row>
    <row r="4641" spans="3:10" x14ac:dyDescent="0.3">
      <c r="C4641">
        <v>4164</v>
      </c>
      <c r="D4641" s="40">
        <v>1.9117805268314918</v>
      </c>
      <c r="I4641">
        <v>4164</v>
      </c>
      <c r="J4641" s="134">
        <v>9.4610121648577516E-2</v>
      </c>
    </row>
    <row r="4642" spans="3:10" x14ac:dyDescent="0.3">
      <c r="C4642">
        <v>4165</v>
      </c>
      <c r="D4642" s="40">
        <v>2.6515796528139361</v>
      </c>
      <c r="I4642">
        <v>4165</v>
      </c>
      <c r="J4642" s="134">
        <v>0.18150001737217325</v>
      </c>
    </row>
    <row r="4643" spans="3:10" x14ac:dyDescent="0.3">
      <c r="C4643">
        <v>4166</v>
      </c>
      <c r="D4643" s="40">
        <v>3.1374555532833961</v>
      </c>
      <c r="I4643">
        <v>4166</v>
      </c>
      <c r="J4643" s="134">
        <v>0.34184569883982996</v>
      </c>
    </row>
    <row r="4644" spans="3:10" x14ac:dyDescent="0.3">
      <c r="C4644">
        <v>4167</v>
      </c>
      <c r="D4644" s="40">
        <v>2.2692131121858661</v>
      </c>
      <c r="I4644">
        <v>4167</v>
      </c>
      <c r="J4644" s="134">
        <v>0.23764155682589005</v>
      </c>
    </row>
    <row r="4645" spans="3:10" x14ac:dyDescent="0.3">
      <c r="C4645">
        <v>4168</v>
      </c>
      <c r="D4645" s="40">
        <v>2.9959810494259491</v>
      </c>
      <c r="I4645">
        <v>4168</v>
      </c>
      <c r="J4645" s="134">
        <v>0.17744902518857741</v>
      </c>
    </row>
    <row r="4646" spans="3:10" x14ac:dyDescent="0.3">
      <c r="C4646">
        <v>4169</v>
      </c>
      <c r="D4646" s="40">
        <v>3.0970533987172848</v>
      </c>
      <c r="I4646">
        <v>4169</v>
      </c>
      <c r="J4646" s="134">
        <v>0.13121130318400787</v>
      </c>
    </row>
    <row r="4647" spans="3:10" x14ac:dyDescent="0.3">
      <c r="C4647">
        <v>4170</v>
      </c>
      <c r="D4647" s="40">
        <v>2.8888381279415261</v>
      </c>
      <c r="I4647">
        <v>4170</v>
      </c>
      <c r="J4647" s="134">
        <v>0.3053974659361316</v>
      </c>
    </row>
    <row r="4648" spans="3:10" x14ac:dyDescent="0.3">
      <c r="C4648">
        <v>4171</v>
      </c>
      <c r="D4648" s="40">
        <v>2.1179010037835182</v>
      </c>
      <c r="I4648">
        <v>4171</v>
      </c>
      <c r="J4648" s="134">
        <v>0.35532383403087353</v>
      </c>
    </row>
    <row r="4649" spans="3:10" x14ac:dyDescent="0.3">
      <c r="C4649">
        <v>4172</v>
      </c>
      <c r="D4649" s="40">
        <v>2.6420210236078829</v>
      </c>
      <c r="I4649">
        <v>4172</v>
      </c>
      <c r="J4649" s="134">
        <v>0.26799736083403136</v>
      </c>
    </row>
    <row r="4650" spans="3:10" x14ac:dyDescent="0.3">
      <c r="C4650">
        <v>4173</v>
      </c>
      <c r="D4650" s="40">
        <v>2.1840539192513591</v>
      </c>
      <c r="I4650">
        <v>4173</v>
      </c>
      <c r="J4650" s="134">
        <v>0.18529534966211281</v>
      </c>
    </row>
    <row r="4651" spans="3:10" x14ac:dyDescent="0.3">
      <c r="C4651">
        <v>4174</v>
      </c>
      <c r="D4651" s="40">
        <v>3.2802044774227936</v>
      </c>
      <c r="I4651">
        <v>4174</v>
      </c>
      <c r="J4651" s="134">
        <v>0.19118666621707425</v>
      </c>
    </row>
    <row r="4652" spans="3:10" x14ac:dyDescent="0.3">
      <c r="C4652">
        <v>4175</v>
      </c>
      <c r="D4652" s="40">
        <v>1.6981955875000054</v>
      </c>
      <c r="I4652">
        <v>4175</v>
      </c>
      <c r="J4652" s="134">
        <v>0.25759830496698655</v>
      </c>
    </row>
    <row r="4653" spans="3:10" x14ac:dyDescent="0.3">
      <c r="C4653">
        <v>4176</v>
      </c>
      <c r="D4653" s="40">
        <v>3.3627578255151933</v>
      </c>
      <c r="I4653">
        <v>4176</v>
      </c>
      <c r="J4653" s="134">
        <v>0.22242892213219978</v>
      </c>
    </row>
    <row r="4654" spans="3:10" x14ac:dyDescent="0.3">
      <c r="C4654">
        <v>4177</v>
      </c>
      <c r="D4654" s="40">
        <v>2.1030302851437437</v>
      </c>
      <c r="I4654">
        <v>4177</v>
      </c>
      <c r="J4654" s="134">
        <v>0.16408229550823261</v>
      </c>
    </row>
    <row r="4655" spans="3:10" x14ac:dyDescent="0.3">
      <c r="C4655">
        <v>4178</v>
      </c>
      <c r="D4655" s="40">
        <v>2.5327657709498466</v>
      </c>
      <c r="I4655">
        <v>4178</v>
      </c>
      <c r="J4655" s="134">
        <v>0.17614571621253905</v>
      </c>
    </row>
    <row r="4656" spans="3:10" x14ac:dyDescent="0.3">
      <c r="C4656">
        <v>4179</v>
      </c>
      <c r="D4656" s="40">
        <v>2.1530191071361258</v>
      </c>
      <c r="I4656">
        <v>4179</v>
      </c>
      <c r="J4656" s="134">
        <v>0.18292836241356203</v>
      </c>
    </row>
    <row r="4657" spans="3:10" x14ac:dyDescent="0.3">
      <c r="C4657">
        <v>4180</v>
      </c>
      <c r="D4657" s="40">
        <v>2.4278518133263502</v>
      </c>
      <c r="I4657">
        <v>4180</v>
      </c>
      <c r="J4657" s="134">
        <v>0.23474849161509836</v>
      </c>
    </row>
    <row r="4658" spans="3:10" x14ac:dyDescent="0.3">
      <c r="C4658">
        <v>4181</v>
      </c>
      <c r="D4658" s="40">
        <v>2.4649218992564865</v>
      </c>
      <c r="I4658">
        <v>4181</v>
      </c>
      <c r="J4658" s="134">
        <v>0.1528829161419818</v>
      </c>
    </row>
    <row r="4659" spans="3:10" x14ac:dyDescent="0.3">
      <c r="C4659">
        <v>4182</v>
      </c>
      <c r="D4659" s="40">
        <v>2.159584809014766</v>
      </c>
      <c r="I4659">
        <v>4182</v>
      </c>
      <c r="J4659" s="134">
        <v>0.17521366936503791</v>
      </c>
    </row>
    <row r="4660" spans="3:10" x14ac:dyDescent="0.3">
      <c r="C4660">
        <v>4183</v>
      </c>
      <c r="D4660" s="40">
        <v>2.3173678899802859</v>
      </c>
      <c r="I4660">
        <v>4183</v>
      </c>
      <c r="J4660" s="134">
        <v>0.2642750024263345</v>
      </c>
    </row>
    <row r="4661" spans="3:10" x14ac:dyDescent="0.3">
      <c r="C4661">
        <v>4184</v>
      </c>
      <c r="D4661" s="40">
        <v>1.7571794200450992</v>
      </c>
      <c r="I4661">
        <v>4184</v>
      </c>
      <c r="J4661" s="134">
        <v>0.19622780069465318</v>
      </c>
    </row>
    <row r="4662" spans="3:10" x14ac:dyDescent="0.3">
      <c r="C4662">
        <v>4185</v>
      </c>
      <c r="D4662" s="40">
        <v>2.7674752025165184</v>
      </c>
      <c r="I4662">
        <v>4185</v>
      </c>
      <c r="J4662" s="134">
        <v>0.270036555435198</v>
      </c>
    </row>
    <row r="4663" spans="3:10" x14ac:dyDescent="0.3">
      <c r="C4663">
        <v>4186</v>
      </c>
      <c r="D4663" s="40">
        <v>3.2096923248109128</v>
      </c>
      <c r="I4663">
        <v>4186</v>
      </c>
      <c r="J4663" s="134">
        <v>0.34179964912298288</v>
      </c>
    </row>
    <row r="4664" spans="3:10" x14ac:dyDescent="0.3">
      <c r="C4664">
        <v>4187</v>
      </c>
      <c r="D4664" s="40">
        <v>2.388329316241145</v>
      </c>
      <c r="I4664">
        <v>4187</v>
      </c>
      <c r="J4664" s="134">
        <v>0.23687942173180532</v>
      </c>
    </row>
    <row r="4665" spans="3:10" x14ac:dyDescent="0.3">
      <c r="C4665">
        <v>4188</v>
      </c>
      <c r="D4665" s="40">
        <v>2.5923282299077974</v>
      </c>
      <c r="I4665">
        <v>4188</v>
      </c>
      <c r="J4665" s="134">
        <v>0.17967474379862836</v>
      </c>
    </row>
    <row r="4666" spans="3:10" x14ac:dyDescent="0.3">
      <c r="C4666">
        <v>4189</v>
      </c>
      <c r="D4666" s="40">
        <v>3.110334254122344</v>
      </c>
      <c r="I4666">
        <v>4189</v>
      </c>
      <c r="J4666" s="134">
        <v>0.16335373001681219</v>
      </c>
    </row>
    <row r="4667" spans="3:10" x14ac:dyDescent="0.3">
      <c r="C4667">
        <v>4190</v>
      </c>
      <c r="D4667" s="40">
        <v>2.7699675349091364</v>
      </c>
      <c r="I4667">
        <v>4190</v>
      </c>
      <c r="J4667" s="134">
        <v>0.23759624092040377</v>
      </c>
    </row>
    <row r="4668" spans="3:10" x14ac:dyDescent="0.3">
      <c r="C4668">
        <v>4191</v>
      </c>
      <c r="D4668" s="40">
        <v>2.4731463719863336</v>
      </c>
      <c r="I4668">
        <v>4191</v>
      </c>
      <c r="J4668" s="134">
        <v>0.28975515592984524</v>
      </c>
    </row>
    <row r="4669" spans="3:10" x14ac:dyDescent="0.3">
      <c r="C4669">
        <v>4192</v>
      </c>
      <c r="D4669" s="40">
        <v>1.8126153987374167</v>
      </c>
      <c r="I4669">
        <v>4192</v>
      </c>
      <c r="J4669" s="134">
        <v>0.36013394582609282</v>
      </c>
    </row>
    <row r="4670" spans="3:10" x14ac:dyDescent="0.3">
      <c r="C4670">
        <v>4193</v>
      </c>
      <c r="D4670" s="40">
        <v>2.4977854809545068</v>
      </c>
      <c r="I4670">
        <v>4193</v>
      </c>
      <c r="J4670" s="134">
        <v>8.7512658791180087E-2</v>
      </c>
    </row>
    <row r="4671" spans="3:10" x14ac:dyDescent="0.3">
      <c r="C4671">
        <v>4194</v>
      </c>
      <c r="D4671" s="40">
        <v>2.3361275543085513</v>
      </c>
      <c r="I4671">
        <v>4194</v>
      </c>
      <c r="J4671" s="134">
        <v>0.13303066415894316</v>
      </c>
    </row>
    <row r="4672" spans="3:10" x14ac:dyDescent="0.3">
      <c r="C4672">
        <v>4195</v>
      </c>
      <c r="D4672" s="40">
        <v>2.7850895239985474</v>
      </c>
      <c r="I4672">
        <v>4195</v>
      </c>
      <c r="J4672" s="134">
        <v>0.32677162076056576</v>
      </c>
    </row>
    <row r="4673" spans="3:10" x14ac:dyDescent="0.3">
      <c r="C4673">
        <v>4196</v>
      </c>
      <c r="D4673" s="40">
        <v>2.3861124499478001</v>
      </c>
      <c r="I4673">
        <v>4196</v>
      </c>
      <c r="J4673" s="134">
        <v>0.24136852552589971</v>
      </c>
    </row>
    <row r="4674" spans="3:10" x14ac:dyDescent="0.3">
      <c r="C4674">
        <v>4197</v>
      </c>
      <c r="D4674" s="40">
        <v>2.3124472920356118</v>
      </c>
      <c r="I4674">
        <v>4197</v>
      </c>
      <c r="J4674" s="134">
        <v>0.19803485929981757</v>
      </c>
    </row>
    <row r="4675" spans="3:10" x14ac:dyDescent="0.3">
      <c r="C4675">
        <v>4198</v>
      </c>
      <c r="D4675" s="40">
        <v>2.6049213595430896</v>
      </c>
      <c r="I4675">
        <v>4198</v>
      </c>
      <c r="J4675" s="134">
        <v>0.30524859744781208</v>
      </c>
    </row>
    <row r="4676" spans="3:10" x14ac:dyDescent="0.3">
      <c r="C4676">
        <v>4199</v>
      </c>
      <c r="D4676" s="40">
        <v>3.0164362151044304</v>
      </c>
      <c r="I4676">
        <v>4199</v>
      </c>
      <c r="J4676" s="134">
        <v>0.24857455148497043</v>
      </c>
    </row>
    <row r="4677" spans="3:10" x14ac:dyDescent="0.3">
      <c r="C4677">
        <v>4200</v>
      </c>
      <c r="D4677" s="40">
        <v>2.113978073009029</v>
      </c>
      <c r="I4677">
        <v>4200</v>
      </c>
      <c r="J4677" s="134">
        <v>0.30370176195472465</v>
      </c>
    </row>
    <row r="4678" spans="3:10" x14ac:dyDescent="0.3">
      <c r="C4678">
        <v>4201</v>
      </c>
      <c r="D4678" s="40">
        <v>2.14324365934191</v>
      </c>
      <c r="I4678">
        <v>4201</v>
      </c>
      <c r="J4678" s="134">
        <v>0.17317611219238538</v>
      </c>
    </row>
    <row r="4679" spans="3:10" x14ac:dyDescent="0.3">
      <c r="C4679">
        <v>4202</v>
      </c>
      <c r="D4679" s="40">
        <v>2.1116294052418869</v>
      </c>
      <c r="I4679">
        <v>4202</v>
      </c>
      <c r="J4679" s="134">
        <v>0.22708814589889514</v>
      </c>
    </row>
    <row r="4680" spans="3:10" x14ac:dyDescent="0.3">
      <c r="C4680">
        <v>4203</v>
      </c>
      <c r="D4680" s="40">
        <v>1.7954107434873687</v>
      </c>
      <c r="I4680">
        <v>4203</v>
      </c>
      <c r="J4680" s="134">
        <v>0.25247055964723275</v>
      </c>
    </row>
    <row r="4681" spans="3:10" x14ac:dyDescent="0.3">
      <c r="C4681">
        <v>4204</v>
      </c>
      <c r="D4681" s="40">
        <v>2.5827681634437254</v>
      </c>
      <c r="I4681">
        <v>4204</v>
      </c>
      <c r="J4681" s="134">
        <v>0.22117478711166538</v>
      </c>
    </row>
    <row r="4682" spans="3:10" x14ac:dyDescent="0.3">
      <c r="C4682">
        <v>4205</v>
      </c>
      <c r="D4682" s="40">
        <v>2.4228874064807724</v>
      </c>
      <c r="I4682">
        <v>4205</v>
      </c>
      <c r="J4682" s="134">
        <v>0.38607768995161096</v>
      </c>
    </row>
    <row r="4683" spans="3:10" x14ac:dyDescent="0.3">
      <c r="C4683">
        <v>4206</v>
      </c>
      <c r="D4683" s="40">
        <v>1.3957556357071736</v>
      </c>
      <c r="I4683">
        <v>4206</v>
      </c>
      <c r="J4683" s="134">
        <v>0.37469587401062543</v>
      </c>
    </row>
    <row r="4684" spans="3:10" x14ac:dyDescent="0.3">
      <c r="C4684">
        <v>4207</v>
      </c>
      <c r="D4684" s="40">
        <v>2.0717842687353936</v>
      </c>
      <c r="I4684">
        <v>4207</v>
      </c>
      <c r="J4684" s="134">
        <v>0.22217704865744592</v>
      </c>
    </row>
    <row r="4685" spans="3:10" x14ac:dyDescent="0.3">
      <c r="C4685">
        <v>4208</v>
      </c>
      <c r="D4685" s="40">
        <v>2.1482056826661653</v>
      </c>
      <c r="I4685">
        <v>4208</v>
      </c>
      <c r="J4685" s="134">
        <v>0.3828380909984368</v>
      </c>
    </row>
    <row r="4686" spans="3:10" x14ac:dyDescent="0.3">
      <c r="C4686">
        <v>4209</v>
      </c>
      <c r="D4686" s="40">
        <v>2.4802200234665408</v>
      </c>
      <c r="I4686">
        <v>4209</v>
      </c>
      <c r="J4686" s="134">
        <v>0.29259269714377401</v>
      </c>
    </row>
    <row r="4687" spans="3:10" x14ac:dyDescent="0.3">
      <c r="C4687">
        <v>4210</v>
      </c>
      <c r="D4687" s="40">
        <v>2.5962683038986651</v>
      </c>
      <c r="I4687">
        <v>4210</v>
      </c>
      <c r="J4687" s="134">
        <v>0.35242521089219792</v>
      </c>
    </row>
    <row r="4688" spans="3:10" x14ac:dyDescent="0.3">
      <c r="C4688">
        <v>4211</v>
      </c>
      <c r="D4688" s="40">
        <v>2.166456790404867</v>
      </c>
      <c r="I4688">
        <v>4211</v>
      </c>
      <c r="J4688" s="134">
        <v>0.33472987455712477</v>
      </c>
    </row>
    <row r="4689" spans="3:10" x14ac:dyDescent="0.3">
      <c r="C4689">
        <v>4212</v>
      </c>
      <c r="D4689" s="40">
        <v>3.2440105606917498</v>
      </c>
      <c r="I4689">
        <v>4212</v>
      </c>
      <c r="J4689" s="134">
        <v>0.35180518565832619</v>
      </c>
    </row>
    <row r="4690" spans="3:10" x14ac:dyDescent="0.3">
      <c r="C4690">
        <v>4213</v>
      </c>
      <c r="D4690" s="40">
        <v>2.6237442920861103</v>
      </c>
      <c r="I4690">
        <v>4213</v>
      </c>
      <c r="J4690" s="134">
        <v>0.12549043316781106</v>
      </c>
    </row>
    <row r="4691" spans="3:10" x14ac:dyDescent="0.3">
      <c r="C4691">
        <v>4214</v>
      </c>
      <c r="D4691" s="40">
        <v>2.0730114894708405</v>
      </c>
      <c r="I4691">
        <v>4214</v>
      </c>
      <c r="J4691" s="134">
        <v>0.19559165967894443</v>
      </c>
    </row>
    <row r="4692" spans="3:10" x14ac:dyDescent="0.3">
      <c r="C4692">
        <v>4215</v>
      </c>
      <c r="D4692" s="40">
        <v>2.7451452609710181</v>
      </c>
      <c r="I4692">
        <v>4215</v>
      </c>
      <c r="J4692" s="134">
        <v>0.14457135679117283</v>
      </c>
    </row>
    <row r="4693" spans="3:10" x14ac:dyDescent="0.3">
      <c r="C4693">
        <v>4216</v>
      </c>
      <c r="D4693" s="40">
        <v>2.8634166744976959</v>
      </c>
      <c r="I4693">
        <v>4216</v>
      </c>
      <c r="J4693" s="134">
        <v>0.29329310554437638</v>
      </c>
    </row>
    <row r="4694" spans="3:10" x14ac:dyDescent="0.3">
      <c r="C4694">
        <v>4217</v>
      </c>
      <c r="D4694" s="40">
        <v>2.4420227588666759</v>
      </c>
      <c r="I4694">
        <v>4217</v>
      </c>
      <c r="J4694" s="134">
        <v>0.25496276601363932</v>
      </c>
    </row>
    <row r="4695" spans="3:10" x14ac:dyDescent="0.3">
      <c r="C4695">
        <v>4218</v>
      </c>
      <c r="D4695" s="40">
        <v>2.2080509239988211</v>
      </c>
      <c r="I4695">
        <v>4218</v>
      </c>
      <c r="J4695" s="134">
        <v>0.26469391025372291</v>
      </c>
    </row>
    <row r="4696" spans="3:10" x14ac:dyDescent="0.3">
      <c r="C4696">
        <v>4219</v>
      </c>
      <c r="D4696" s="40">
        <v>1.9973238284719652</v>
      </c>
      <c r="I4696">
        <v>4219</v>
      </c>
      <c r="J4696" s="134">
        <v>0.22242252845958843</v>
      </c>
    </row>
    <row r="4697" spans="3:10" x14ac:dyDescent="0.3">
      <c r="C4697">
        <v>4220</v>
      </c>
      <c r="D4697" s="40">
        <v>2.5502361669736979</v>
      </c>
      <c r="I4697">
        <v>4220</v>
      </c>
      <c r="J4697" s="134">
        <v>0.30439358609012168</v>
      </c>
    </row>
    <row r="4698" spans="3:10" x14ac:dyDescent="0.3">
      <c r="C4698">
        <v>4221</v>
      </c>
      <c r="D4698" s="40">
        <v>3.2633255717837231</v>
      </c>
      <c r="I4698">
        <v>4221</v>
      </c>
      <c r="J4698" s="134">
        <v>0.12412712994576491</v>
      </c>
    </row>
    <row r="4699" spans="3:10" x14ac:dyDescent="0.3">
      <c r="C4699">
        <v>4222</v>
      </c>
      <c r="D4699" s="40">
        <v>2.8036342447718638</v>
      </c>
      <c r="I4699">
        <v>4222</v>
      </c>
      <c r="J4699" s="134">
        <v>0.3583724927747487</v>
      </c>
    </row>
    <row r="4700" spans="3:10" x14ac:dyDescent="0.3">
      <c r="C4700">
        <v>4223</v>
      </c>
      <c r="D4700" s="40">
        <v>2.612274235303806</v>
      </c>
      <c r="I4700">
        <v>4223</v>
      </c>
      <c r="J4700" s="134">
        <v>0.10102496457013133</v>
      </c>
    </row>
    <row r="4701" spans="3:10" x14ac:dyDescent="0.3">
      <c r="C4701">
        <v>4224</v>
      </c>
      <c r="D4701" s="40">
        <v>2.0575949494355168</v>
      </c>
      <c r="I4701">
        <v>4224</v>
      </c>
      <c r="J4701" s="134">
        <v>0.3030297261604773</v>
      </c>
    </row>
    <row r="4702" spans="3:10" x14ac:dyDescent="0.3">
      <c r="C4702">
        <v>4225</v>
      </c>
      <c r="D4702" s="40">
        <v>2.1042087565566159</v>
      </c>
      <c r="I4702">
        <v>4225</v>
      </c>
      <c r="J4702" s="134">
        <v>0.2952835653462067</v>
      </c>
    </row>
    <row r="4703" spans="3:10" x14ac:dyDescent="0.3">
      <c r="C4703">
        <v>4226</v>
      </c>
      <c r="D4703" s="40">
        <v>2.5994114417091572</v>
      </c>
      <c r="I4703">
        <v>4226</v>
      </c>
      <c r="J4703" s="134">
        <v>0.24643832782425901</v>
      </c>
    </row>
    <row r="4704" spans="3:10" x14ac:dyDescent="0.3">
      <c r="C4704">
        <v>4227</v>
      </c>
      <c r="D4704" s="40">
        <v>2.6915521407385183</v>
      </c>
      <c r="I4704">
        <v>4227</v>
      </c>
      <c r="J4704" s="134">
        <v>0.25038662892458441</v>
      </c>
    </row>
    <row r="4705" spans="3:10" x14ac:dyDescent="0.3">
      <c r="C4705">
        <v>4228</v>
      </c>
      <c r="D4705" s="40">
        <v>3.5704218135540877</v>
      </c>
      <c r="I4705">
        <v>4228</v>
      </c>
      <c r="J4705" s="134">
        <v>0.1808813411483603</v>
      </c>
    </row>
    <row r="4706" spans="3:10" x14ac:dyDescent="0.3">
      <c r="C4706">
        <v>4229</v>
      </c>
      <c r="D4706" s="40">
        <v>2.657806897382196</v>
      </c>
      <c r="I4706">
        <v>4229</v>
      </c>
      <c r="J4706" s="134">
        <v>0.34886626321904091</v>
      </c>
    </row>
    <row r="4707" spans="3:10" x14ac:dyDescent="0.3">
      <c r="C4707">
        <v>4230</v>
      </c>
      <c r="D4707" s="40">
        <v>3.3768156961526907</v>
      </c>
      <c r="I4707">
        <v>4230</v>
      </c>
      <c r="J4707" s="134">
        <v>0.28760295365278021</v>
      </c>
    </row>
    <row r="4708" spans="3:10" x14ac:dyDescent="0.3">
      <c r="C4708">
        <v>4231</v>
      </c>
      <c r="D4708" s="40">
        <v>3.0094482017842159</v>
      </c>
      <c r="I4708">
        <v>4231</v>
      </c>
      <c r="J4708" s="134">
        <v>0.32058253689370964</v>
      </c>
    </row>
    <row r="4709" spans="3:10" x14ac:dyDescent="0.3">
      <c r="C4709">
        <v>4232</v>
      </c>
      <c r="D4709" s="40">
        <v>1.5341653667199131</v>
      </c>
      <c r="I4709">
        <v>4232</v>
      </c>
      <c r="J4709" s="134">
        <v>0.20824801473667609</v>
      </c>
    </row>
    <row r="4710" spans="3:10" x14ac:dyDescent="0.3">
      <c r="C4710">
        <v>4233</v>
      </c>
      <c r="D4710" s="40">
        <v>3.175722323929139</v>
      </c>
      <c r="I4710">
        <v>4233</v>
      </c>
      <c r="J4710" s="134">
        <v>0.26971569172029364</v>
      </c>
    </row>
    <row r="4711" spans="3:10" x14ac:dyDescent="0.3">
      <c r="C4711">
        <v>4234</v>
      </c>
      <c r="D4711" s="40">
        <v>1.7807684911590165</v>
      </c>
      <c r="I4711">
        <v>4234</v>
      </c>
      <c r="J4711" s="134">
        <v>0.20643593779425795</v>
      </c>
    </row>
    <row r="4712" spans="3:10" x14ac:dyDescent="0.3">
      <c r="C4712">
        <v>4235</v>
      </c>
      <c r="D4712" s="40">
        <v>2.9917294194208908</v>
      </c>
      <c r="I4712">
        <v>4235</v>
      </c>
      <c r="J4712" s="134">
        <v>0.2640579188176424</v>
      </c>
    </row>
    <row r="4713" spans="3:10" x14ac:dyDescent="0.3">
      <c r="C4713">
        <v>4236</v>
      </c>
      <c r="D4713" s="40">
        <v>2.7190988912395904</v>
      </c>
      <c r="I4713">
        <v>4236</v>
      </c>
      <c r="J4713" s="134">
        <v>0.21947539921145576</v>
      </c>
    </row>
    <row r="4714" spans="3:10" x14ac:dyDescent="0.3">
      <c r="C4714">
        <v>4237</v>
      </c>
      <c r="D4714" s="40">
        <v>2.2189566895613595</v>
      </c>
      <c r="I4714">
        <v>4237</v>
      </c>
      <c r="J4714" s="134">
        <v>0.24257090342809029</v>
      </c>
    </row>
    <row r="4715" spans="3:10" x14ac:dyDescent="0.3">
      <c r="C4715">
        <v>4238</v>
      </c>
      <c r="D4715" s="40">
        <v>1.492113406638151</v>
      </c>
      <c r="I4715">
        <v>4238</v>
      </c>
      <c r="J4715" s="134">
        <v>0.23666925641213621</v>
      </c>
    </row>
    <row r="4716" spans="3:10" x14ac:dyDescent="0.3">
      <c r="C4716">
        <v>4239</v>
      </c>
      <c r="D4716" s="40">
        <v>2.3554529760699454</v>
      </c>
      <c r="I4716">
        <v>4239</v>
      </c>
      <c r="J4716" s="134">
        <v>0.10928102467226908</v>
      </c>
    </row>
    <row r="4717" spans="3:10" x14ac:dyDescent="0.3">
      <c r="C4717">
        <v>4240</v>
      </c>
      <c r="D4717" s="40">
        <v>2.2405804223847428</v>
      </c>
      <c r="I4717">
        <v>4240</v>
      </c>
      <c r="J4717" s="134">
        <v>0.36833157892384283</v>
      </c>
    </row>
    <row r="4718" spans="3:10" x14ac:dyDescent="0.3">
      <c r="C4718">
        <v>4241</v>
      </c>
      <c r="D4718" s="40">
        <v>1.7831028771753736</v>
      </c>
      <c r="I4718">
        <v>4241</v>
      </c>
      <c r="J4718" s="134">
        <v>0.38525539770847561</v>
      </c>
    </row>
    <row r="4719" spans="3:10" x14ac:dyDescent="0.3">
      <c r="C4719">
        <v>4242</v>
      </c>
      <c r="D4719" s="40">
        <v>2.358700398004137</v>
      </c>
      <c r="I4719">
        <v>4242</v>
      </c>
      <c r="J4719" s="134">
        <v>0.1780448484301469</v>
      </c>
    </row>
    <row r="4720" spans="3:10" x14ac:dyDescent="0.3">
      <c r="C4720">
        <v>4243</v>
      </c>
      <c r="D4720" s="40">
        <v>2.318009484183039</v>
      </c>
      <c r="I4720">
        <v>4243</v>
      </c>
      <c r="J4720" s="134">
        <v>0.29227232881160559</v>
      </c>
    </row>
    <row r="4721" spans="3:10" x14ac:dyDescent="0.3">
      <c r="C4721">
        <v>4244</v>
      </c>
      <c r="D4721" s="40">
        <v>1.9260885848394147</v>
      </c>
      <c r="I4721">
        <v>4244</v>
      </c>
      <c r="J4721" s="134">
        <v>0.35524645982477399</v>
      </c>
    </row>
    <row r="4722" spans="3:10" x14ac:dyDescent="0.3">
      <c r="C4722">
        <v>4245</v>
      </c>
      <c r="D4722" s="40">
        <v>2.250677502993458</v>
      </c>
      <c r="I4722">
        <v>4245</v>
      </c>
      <c r="J4722" s="134">
        <v>0.1599703137344195</v>
      </c>
    </row>
    <row r="4723" spans="3:10" x14ac:dyDescent="0.3">
      <c r="C4723">
        <v>4246</v>
      </c>
      <c r="D4723" s="40">
        <v>2.5825600379176343</v>
      </c>
      <c r="I4723">
        <v>4246</v>
      </c>
      <c r="J4723" s="134">
        <v>6.7921167568096852E-2</v>
      </c>
    </row>
    <row r="4724" spans="3:10" x14ac:dyDescent="0.3">
      <c r="C4724">
        <v>4247</v>
      </c>
      <c r="D4724" s="40">
        <v>2.6980874115434363</v>
      </c>
      <c r="I4724">
        <v>4247</v>
      </c>
      <c r="J4724" s="134">
        <v>0.14199063386590871</v>
      </c>
    </row>
    <row r="4725" spans="3:10" x14ac:dyDescent="0.3">
      <c r="C4725">
        <v>4248</v>
      </c>
      <c r="D4725" s="40">
        <v>2.2206876250492189</v>
      </c>
      <c r="I4725">
        <v>4248</v>
      </c>
      <c r="J4725" s="134">
        <v>0.23836241067873698</v>
      </c>
    </row>
    <row r="4726" spans="3:10" x14ac:dyDescent="0.3">
      <c r="C4726">
        <v>4249</v>
      </c>
      <c r="D4726" s="40">
        <v>2.2100679369590837</v>
      </c>
      <c r="I4726">
        <v>4249</v>
      </c>
      <c r="J4726" s="134">
        <v>0.33569596291147019</v>
      </c>
    </row>
    <row r="4727" spans="3:10" x14ac:dyDescent="0.3">
      <c r="C4727">
        <v>4250</v>
      </c>
      <c r="D4727" s="40">
        <v>2.5720357256400894</v>
      </c>
      <c r="I4727">
        <v>4250</v>
      </c>
      <c r="J4727" s="134">
        <v>0.24118117556462182</v>
      </c>
    </row>
    <row r="4728" spans="3:10" x14ac:dyDescent="0.3">
      <c r="C4728">
        <v>4251</v>
      </c>
      <c r="D4728" s="40">
        <v>1.8183831998349613</v>
      </c>
      <c r="I4728">
        <v>4251</v>
      </c>
      <c r="J4728" s="134">
        <v>0.34985176129818885</v>
      </c>
    </row>
    <row r="4729" spans="3:10" x14ac:dyDescent="0.3">
      <c r="C4729">
        <v>4252</v>
      </c>
      <c r="D4729" s="40">
        <v>2.6534356164147432</v>
      </c>
      <c r="I4729">
        <v>4252</v>
      </c>
      <c r="J4729" s="134">
        <v>0.20527171850604664</v>
      </c>
    </row>
    <row r="4730" spans="3:10" x14ac:dyDescent="0.3">
      <c r="C4730">
        <v>4253</v>
      </c>
      <c r="D4730" s="40">
        <v>2.5143587711662372</v>
      </c>
      <c r="I4730">
        <v>4253</v>
      </c>
      <c r="J4730" s="134">
        <v>0.24633889273416898</v>
      </c>
    </row>
    <row r="4731" spans="3:10" x14ac:dyDescent="0.3">
      <c r="C4731">
        <v>4254</v>
      </c>
      <c r="D4731" s="40">
        <v>1.7878001536847226</v>
      </c>
      <c r="I4731">
        <v>4254</v>
      </c>
      <c r="J4731" s="134">
        <v>0.14856639711529174</v>
      </c>
    </row>
    <row r="4732" spans="3:10" x14ac:dyDescent="0.3">
      <c r="C4732">
        <v>4255</v>
      </c>
      <c r="D4732" s="40">
        <v>2.5833813943693453</v>
      </c>
      <c r="I4732">
        <v>4255</v>
      </c>
      <c r="J4732" s="134">
        <v>0.31248500325738915</v>
      </c>
    </row>
    <row r="4733" spans="3:10" x14ac:dyDescent="0.3">
      <c r="C4733">
        <v>4256</v>
      </c>
      <c r="D4733" s="40">
        <v>2.7711312063017748</v>
      </c>
      <c r="I4733">
        <v>4256</v>
      </c>
      <c r="J4733" s="134">
        <v>0.2586618721568279</v>
      </c>
    </row>
    <row r="4734" spans="3:10" x14ac:dyDescent="0.3">
      <c r="C4734">
        <v>4257</v>
      </c>
      <c r="D4734" s="40">
        <v>2.837862850710057</v>
      </c>
      <c r="I4734">
        <v>4257</v>
      </c>
      <c r="J4734" s="134">
        <v>0.25023923718272423</v>
      </c>
    </row>
    <row r="4735" spans="3:10" x14ac:dyDescent="0.3">
      <c r="C4735">
        <v>4258</v>
      </c>
      <c r="D4735" s="40">
        <v>1.8996000662648349</v>
      </c>
      <c r="I4735">
        <v>4258</v>
      </c>
      <c r="J4735" s="134">
        <v>0.2799756413147676</v>
      </c>
    </row>
    <row r="4736" spans="3:10" x14ac:dyDescent="0.3">
      <c r="C4736">
        <v>4259</v>
      </c>
      <c r="D4736" s="40">
        <v>3.2291459048076567</v>
      </c>
      <c r="I4736">
        <v>4259</v>
      </c>
      <c r="J4736" s="134">
        <v>0.17142282601053949</v>
      </c>
    </row>
    <row r="4737" spans="3:10" x14ac:dyDescent="0.3">
      <c r="C4737">
        <v>4260</v>
      </c>
      <c r="D4737" s="40">
        <v>2.3845870800017712</v>
      </c>
      <c r="I4737">
        <v>4260</v>
      </c>
      <c r="J4737" s="134">
        <v>0.34939517067771364</v>
      </c>
    </row>
    <row r="4738" spans="3:10" x14ac:dyDescent="0.3">
      <c r="C4738">
        <v>4261</v>
      </c>
      <c r="D4738" s="40">
        <v>2.0756384738469542</v>
      </c>
      <c r="I4738">
        <v>4261</v>
      </c>
      <c r="J4738" s="134">
        <v>0.18935411121573553</v>
      </c>
    </row>
    <row r="4739" spans="3:10" x14ac:dyDescent="0.3">
      <c r="C4739">
        <v>4262</v>
      </c>
      <c r="D4739" s="40">
        <v>2.5637180774673416</v>
      </c>
      <c r="I4739">
        <v>4262</v>
      </c>
      <c r="J4739" s="134">
        <v>0.30238925763272473</v>
      </c>
    </row>
    <row r="4740" spans="3:10" x14ac:dyDescent="0.3">
      <c r="C4740">
        <v>4263</v>
      </c>
      <c r="D4740" s="40">
        <v>2.8666182330804171</v>
      </c>
      <c r="I4740">
        <v>4263</v>
      </c>
      <c r="J4740" s="134">
        <v>0.23463817852722446</v>
      </c>
    </row>
    <row r="4741" spans="3:10" x14ac:dyDescent="0.3">
      <c r="C4741">
        <v>4264</v>
      </c>
      <c r="D4741" s="40">
        <v>3.1856947733778505</v>
      </c>
      <c r="I4741">
        <v>4264</v>
      </c>
      <c r="J4741" s="134">
        <v>0.18901636192284021</v>
      </c>
    </row>
    <row r="4742" spans="3:10" x14ac:dyDescent="0.3">
      <c r="C4742">
        <v>4265</v>
      </c>
      <c r="D4742" s="40">
        <v>2.5664383888139759</v>
      </c>
      <c r="I4742">
        <v>4265</v>
      </c>
      <c r="J4742" s="134">
        <v>0.25005750922950187</v>
      </c>
    </row>
    <row r="4743" spans="3:10" x14ac:dyDescent="0.3">
      <c r="C4743">
        <v>4266</v>
      </c>
      <c r="D4743" s="40">
        <v>2.5140387488987472</v>
      </c>
      <c r="I4743">
        <v>4266</v>
      </c>
      <c r="J4743" s="134">
        <v>0.10558823796358996</v>
      </c>
    </row>
    <row r="4744" spans="3:10" x14ac:dyDescent="0.3">
      <c r="C4744">
        <v>4267</v>
      </c>
      <c r="D4744" s="40">
        <v>1.7633135950107335</v>
      </c>
      <c r="I4744">
        <v>4267</v>
      </c>
      <c r="J4744" s="134">
        <v>0.22583723005873035</v>
      </c>
    </row>
    <row r="4745" spans="3:10" x14ac:dyDescent="0.3">
      <c r="C4745">
        <v>4268</v>
      </c>
      <c r="D4745" s="40">
        <v>2.3089090241269181</v>
      </c>
      <c r="I4745">
        <v>4268</v>
      </c>
      <c r="J4745" s="134">
        <v>0.34294401638846739</v>
      </c>
    </row>
    <row r="4746" spans="3:10" x14ac:dyDescent="0.3">
      <c r="C4746">
        <v>4269</v>
      </c>
      <c r="D4746" s="40">
        <v>2.4642680619343014</v>
      </c>
      <c r="I4746">
        <v>4269</v>
      </c>
      <c r="J4746" s="134">
        <v>0.27767573175095417</v>
      </c>
    </row>
    <row r="4747" spans="3:10" x14ac:dyDescent="0.3">
      <c r="C4747">
        <v>4270</v>
      </c>
      <c r="D4747" s="40">
        <v>3.1046079266319779</v>
      </c>
      <c r="I4747">
        <v>4270</v>
      </c>
      <c r="J4747" s="134">
        <v>0.22893304584903951</v>
      </c>
    </row>
    <row r="4748" spans="3:10" x14ac:dyDescent="0.3">
      <c r="C4748">
        <v>4271</v>
      </c>
      <c r="D4748" s="40">
        <v>2.0353907518134773</v>
      </c>
      <c r="I4748">
        <v>4271</v>
      </c>
      <c r="J4748" s="134">
        <v>0.34912291847718646</v>
      </c>
    </row>
    <row r="4749" spans="3:10" x14ac:dyDescent="0.3">
      <c r="C4749">
        <v>4272</v>
      </c>
      <c r="D4749" s="40">
        <v>2.973419345407736</v>
      </c>
      <c r="I4749">
        <v>4272</v>
      </c>
      <c r="J4749" s="134">
        <v>0.29050504754393902</v>
      </c>
    </row>
    <row r="4750" spans="3:10" x14ac:dyDescent="0.3">
      <c r="C4750">
        <v>4273</v>
      </c>
      <c r="D4750" s="40">
        <v>3.1314786415628992</v>
      </c>
      <c r="I4750">
        <v>4273</v>
      </c>
      <c r="J4750" s="134">
        <v>0.19252249912162367</v>
      </c>
    </row>
    <row r="4751" spans="3:10" x14ac:dyDescent="0.3">
      <c r="C4751">
        <v>4274</v>
      </c>
      <c r="D4751" s="40">
        <v>2.5374693635761028</v>
      </c>
      <c r="I4751">
        <v>4274</v>
      </c>
      <c r="J4751" s="134">
        <v>0.11159749279420095</v>
      </c>
    </row>
    <row r="4752" spans="3:10" x14ac:dyDescent="0.3">
      <c r="C4752">
        <v>4275</v>
      </c>
      <c r="D4752" s="40">
        <v>1.9778951631595725</v>
      </c>
      <c r="I4752">
        <v>4275</v>
      </c>
      <c r="J4752" s="134">
        <v>0.1776151972070581</v>
      </c>
    </row>
    <row r="4753" spans="3:10" x14ac:dyDescent="0.3">
      <c r="C4753">
        <v>4276</v>
      </c>
      <c r="D4753" s="40">
        <v>2.6105681694602874</v>
      </c>
      <c r="I4753">
        <v>4276</v>
      </c>
      <c r="J4753" s="134">
        <v>0.36481725578871949</v>
      </c>
    </row>
    <row r="4754" spans="3:10" x14ac:dyDescent="0.3">
      <c r="C4754">
        <v>4277</v>
      </c>
      <c r="D4754" s="40">
        <v>3.4932107063309372</v>
      </c>
      <c r="I4754">
        <v>4277</v>
      </c>
      <c r="J4754" s="134">
        <v>0.23861053421661227</v>
      </c>
    </row>
    <row r="4755" spans="3:10" x14ac:dyDescent="0.3">
      <c r="C4755">
        <v>4278</v>
      </c>
      <c r="D4755" s="40">
        <v>2.2127261756481929</v>
      </c>
      <c r="I4755">
        <v>4278</v>
      </c>
      <c r="J4755" s="134">
        <v>0.20521422183053062</v>
      </c>
    </row>
    <row r="4756" spans="3:10" x14ac:dyDescent="0.3">
      <c r="C4756">
        <v>4279</v>
      </c>
      <c r="D4756" s="40">
        <v>2.2959947902144018</v>
      </c>
      <c r="I4756">
        <v>4279</v>
      </c>
      <c r="J4756" s="134">
        <v>0.27397444793932824</v>
      </c>
    </row>
    <row r="4757" spans="3:10" x14ac:dyDescent="0.3">
      <c r="C4757">
        <v>4280</v>
      </c>
      <c r="D4757" s="40">
        <v>2.2794777429941293</v>
      </c>
      <c r="I4757">
        <v>4280</v>
      </c>
      <c r="J4757" s="134">
        <v>0.28611013632283622</v>
      </c>
    </row>
    <row r="4758" spans="3:10" x14ac:dyDescent="0.3">
      <c r="C4758">
        <v>4281</v>
      </c>
      <c r="D4758" s="40">
        <v>2.7493782925848445</v>
      </c>
      <c r="I4758">
        <v>4281</v>
      </c>
      <c r="J4758" s="134">
        <v>0.2725937122743991</v>
      </c>
    </row>
    <row r="4759" spans="3:10" x14ac:dyDescent="0.3">
      <c r="C4759">
        <v>4282</v>
      </c>
      <c r="D4759" s="40">
        <v>2.9923727888645422</v>
      </c>
      <c r="I4759">
        <v>4282</v>
      </c>
      <c r="J4759" s="134">
        <v>0.25575560875334458</v>
      </c>
    </row>
    <row r="4760" spans="3:10" x14ac:dyDescent="0.3">
      <c r="C4760">
        <v>4283</v>
      </c>
      <c r="D4760" s="40">
        <v>2.7739256854056058</v>
      </c>
      <c r="I4760">
        <v>4283</v>
      </c>
      <c r="J4760" s="134">
        <v>0.19110426628591637</v>
      </c>
    </row>
    <row r="4761" spans="3:10" x14ac:dyDescent="0.3">
      <c r="C4761">
        <v>4284</v>
      </c>
      <c r="D4761" s="40">
        <v>1.4442059608001654</v>
      </c>
      <c r="I4761">
        <v>4284</v>
      </c>
      <c r="J4761" s="134">
        <v>0.27115720867669268</v>
      </c>
    </row>
    <row r="4762" spans="3:10" x14ac:dyDescent="0.3">
      <c r="C4762">
        <v>4285</v>
      </c>
      <c r="D4762" s="40">
        <v>2.8730536639868873</v>
      </c>
      <c r="I4762">
        <v>4285</v>
      </c>
      <c r="J4762" s="134">
        <v>0.11390013151141676</v>
      </c>
    </row>
    <row r="4763" spans="3:10" x14ac:dyDescent="0.3">
      <c r="C4763">
        <v>4286</v>
      </c>
      <c r="D4763" s="40">
        <v>2.778911727368846</v>
      </c>
      <c r="I4763">
        <v>4286</v>
      </c>
      <c r="J4763" s="134">
        <v>0.33436107417939875</v>
      </c>
    </row>
    <row r="4764" spans="3:10" x14ac:dyDescent="0.3">
      <c r="C4764">
        <v>4287</v>
      </c>
      <c r="D4764" s="40">
        <v>2.9642245103138656</v>
      </c>
      <c r="I4764">
        <v>4287</v>
      </c>
      <c r="J4764" s="134">
        <v>0.21976547696350957</v>
      </c>
    </row>
    <row r="4765" spans="3:10" x14ac:dyDescent="0.3">
      <c r="C4765">
        <v>4288</v>
      </c>
      <c r="D4765" s="40">
        <v>2.4226055567175426</v>
      </c>
      <c r="I4765">
        <v>4288</v>
      </c>
      <c r="J4765" s="134">
        <v>0.34633932034090198</v>
      </c>
    </row>
    <row r="4766" spans="3:10" x14ac:dyDescent="0.3">
      <c r="C4766">
        <v>4289</v>
      </c>
      <c r="D4766" s="40">
        <v>2.6644721948555463</v>
      </c>
      <c r="I4766">
        <v>4289</v>
      </c>
      <c r="J4766" s="134">
        <v>0.34107491474913454</v>
      </c>
    </row>
    <row r="4767" spans="3:10" x14ac:dyDescent="0.3">
      <c r="C4767">
        <v>4290</v>
      </c>
      <c r="D4767" s="40">
        <v>3.1631056174991876</v>
      </c>
      <c r="I4767">
        <v>4290</v>
      </c>
      <c r="J4767" s="134">
        <v>0.2394795970499326</v>
      </c>
    </row>
    <row r="4768" spans="3:10" x14ac:dyDescent="0.3">
      <c r="C4768">
        <v>4291</v>
      </c>
      <c r="D4768" s="40">
        <v>1.6921674624056187</v>
      </c>
      <c r="I4768">
        <v>4291</v>
      </c>
      <c r="J4768" s="134">
        <v>0.3298597006616919</v>
      </c>
    </row>
    <row r="4769" spans="3:10" x14ac:dyDescent="0.3">
      <c r="C4769">
        <v>4292</v>
      </c>
      <c r="D4769" s="40">
        <v>3.4028534346013677</v>
      </c>
      <c r="I4769">
        <v>4292</v>
      </c>
      <c r="J4769" s="134">
        <v>0.25626030137438915</v>
      </c>
    </row>
    <row r="4770" spans="3:10" x14ac:dyDescent="0.3">
      <c r="C4770">
        <v>4293</v>
      </c>
      <c r="D4770" s="40">
        <v>3.3397421724397618</v>
      </c>
      <c r="I4770">
        <v>4293</v>
      </c>
      <c r="J4770" s="134">
        <v>0.33347929622479922</v>
      </c>
    </row>
    <row r="4771" spans="3:10" x14ac:dyDescent="0.3">
      <c r="C4771">
        <v>4294</v>
      </c>
      <c r="D4771" s="40">
        <v>2.068168122102005</v>
      </c>
      <c r="I4771">
        <v>4294</v>
      </c>
      <c r="J4771" s="134">
        <v>0.28538217400268073</v>
      </c>
    </row>
    <row r="4772" spans="3:10" x14ac:dyDescent="0.3">
      <c r="C4772">
        <v>4295</v>
      </c>
      <c r="D4772" s="40">
        <v>3.0704119997401769</v>
      </c>
      <c r="I4772">
        <v>4295</v>
      </c>
      <c r="J4772" s="134">
        <v>0.21834842198419513</v>
      </c>
    </row>
    <row r="4773" spans="3:10" x14ac:dyDescent="0.3">
      <c r="C4773">
        <v>4296</v>
      </c>
      <c r="D4773" s="40">
        <v>3.1645721129189277</v>
      </c>
      <c r="I4773">
        <v>4296</v>
      </c>
      <c r="J4773" s="134">
        <v>0.29329408178713656</v>
      </c>
    </row>
    <row r="4774" spans="3:10" x14ac:dyDescent="0.3">
      <c r="C4774">
        <v>4297</v>
      </c>
      <c r="D4774" s="40">
        <v>2.7415462478732513</v>
      </c>
      <c r="I4774">
        <v>4297</v>
      </c>
      <c r="J4774" s="134">
        <v>0.29068910935369341</v>
      </c>
    </row>
    <row r="4775" spans="3:10" x14ac:dyDescent="0.3">
      <c r="C4775">
        <v>4298</v>
      </c>
      <c r="D4775" s="40">
        <v>3.0770361702615867</v>
      </c>
      <c r="I4775">
        <v>4298</v>
      </c>
      <c r="J4775" s="134">
        <v>0.2102652079780154</v>
      </c>
    </row>
    <row r="4776" spans="3:10" x14ac:dyDescent="0.3">
      <c r="C4776">
        <v>4299</v>
      </c>
      <c r="D4776" s="40">
        <v>1.7043034510140831</v>
      </c>
      <c r="I4776">
        <v>4299</v>
      </c>
      <c r="J4776" s="134">
        <v>0.19484312948568938</v>
      </c>
    </row>
    <row r="4777" spans="3:10" x14ac:dyDescent="0.3">
      <c r="C4777">
        <v>4300</v>
      </c>
      <c r="D4777" s="40">
        <v>3.1393475367297801</v>
      </c>
      <c r="I4777">
        <v>4300</v>
      </c>
      <c r="J4777" s="134">
        <v>0.20567447895891844</v>
      </c>
    </row>
    <row r="4778" spans="3:10" x14ac:dyDescent="0.3">
      <c r="C4778">
        <v>4301</v>
      </c>
      <c r="D4778" s="40">
        <v>2.9599188993687351</v>
      </c>
      <c r="I4778">
        <v>4301</v>
      </c>
      <c r="J4778" s="134">
        <v>0.14923530863701662</v>
      </c>
    </row>
    <row r="4779" spans="3:10" x14ac:dyDescent="0.3">
      <c r="C4779">
        <v>4302</v>
      </c>
      <c r="D4779" s="40">
        <v>2.2574026418145952</v>
      </c>
      <c r="I4779">
        <v>4302</v>
      </c>
      <c r="J4779" s="134">
        <v>0.27574751408841669</v>
      </c>
    </row>
    <row r="4780" spans="3:10" x14ac:dyDescent="0.3">
      <c r="C4780">
        <v>4303</v>
      </c>
      <c r="D4780" s="40">
        <v>2.338899729318288</v>
      </c>
      <c r="I4780">
        <v>4303</v>
      </c>
      <c r="J4780" s="134">
        <v>0.2706237679321235</v>
      </c>
    </row>
    <row r="4781" spans="3:10" x14ac:dyDescent="0.3">
      <c r="C4781">
        <v>4304</v>
      </c>
      <c r="D4781" s="40">
        <v>2.6390793684409077</v>
      </c>
      <c r="I4781">
        <v>4304</v>
      </c>
      <c r="J4781" s="134">
        <v>0.20748527439431852</v>
      </c>
    </row>
    <row r="4782" spans="3:10" x14ac:dyDescent="0.3">
      <c r="C4782">
        <v>4305</v>
      </c>
      <c r="D4782" s="40">
        <v>2.7817750451314431</v>
      </c>
      <c r="I4782">
        <v>4305</v>
      </c>
      <c r="J4782" s="134">
        <v>9.5746136656985392E-2</v>
      </c>
    </row>
    <row r="4783" spans="3:10" x14ac:dyDescent="0.3">
      <c r="C4783">
        <v>4306</v>
      </c>
      <c r="D4783" s="40">
        <v>2.1514845887092648</v>
      </c>
      <c r="I4783">
        <v>4306</v>
      </c>
      <c r="J4783" s="134">
        <v>0.21078830672564863</v>
      </c>
    </row>
    <row r="4784" spans="3:10" x14ac:dyDescent="0.3">
      <c r="C4784">
        <v>4307</v>
      </c>
      <c r="D4784" s="40">
        <v>3.6820592187607559</v>
      </c>
      <c r="I4784">
        <v>4307</v>
      </c>
      <c r="J4784" s="134">
        <v>0.25835345806771692</v>
      </c>
    </row>
    <row r="4785" spans="3:10" x14ac:dyDescent="0.3">
      <c r="C4785">
        <v>4308</v>
      </c>
      <c r="D4785" s="40">
        <v>2.1237348279208854</v>
      </c>
      <c r="I4785">
        <v>4308</v>
      </c>
      <c r="J4785" s="134">
        <v>0.25251542266698546</v>
      </c>
    </row>
    <row r="4786" spans="3:10" x14ac:dyDescent="0.3">
      <c r="C4786">
        <v>4309</v>
      </c>
      <c r="D4786" s="40">
        <v>2.980417306608115</v>
      </c>
      <c r="I4786">
        <v>4309</v>
      </c>
      <c r="J4786" s="134">
        <v>0.23699782178237205</v>
      </c>
    </row>
    <row r="4787" spans="3:10" x14ac:dyDescent="0.3">
      <c r="C4787">
        <v>4310</v>
      </c>
      <c r="D4787" s="40">
        <v>2.4814202918921437</v>
      </c>
      <c r="I4787">
        <v>4310</v>
      </c>
      <c r="J4787" s="134">
        <v>0.21609604518486547</v>
      </c>
    </row>
    <row r="4788" spans="3:10" x14ac:dyDescent="0.3">
      <c r="C4788">
        <v>4311</v>
      </c>
      <c r="D4788" s="40">
        <v>3.4440733848296468</v>
      </c>
      <c r="I4788">
        <v>4311</v>
      </c>
      <c r="J4788" s="134">
        <v>0.23322423449685759</v>
      </c>
    </row>
    <row r="4789" spans="3:10" x14ac:dyDescent="0.3">
      <c r="C4789">
        <v>4312</v>
      </c>
      <c r="D4789" s="40">
        <v>3.1618919782344568</v>
      </c>
      <c r="I4789">
        <v>4312</v>
      </c>
      <c r="J4789" s="134">
        <v>0.24507553954753236</v>
      </c>
    </row>
    <row r="4790" spans="3:10" x14ac:dyDescent="0.3">
      <c r="C4790">
        <v>4313</v>
      </c>
      <c r="D4790" s="40">
        <v>2.3571713662939824</v>
      </c>
      <c r="I4790">
        <v>4313</v>
      </c>
      <c r="J4790" s="134">
        <v>0.22316583615042429</v>
      </c>
    </row>
    <row r="4791" spans="3:10" x14ac:dyDescent="0.3">
      <c r="C4791">
        <v>4314</v>
      </c>
      <c r="D4791" s="40">
        <v>3.3372118623166913</v>
      </c>
      <c r="I4791">
        <v>4314</v>
      </c>
      <c r="J4791" s="134">
        <v>0.2092179432967074</v>
      </c>
    </row>
    <row r="4792" spans="3:10" x14ac:dyDescent="0.3">
      <c r="C4792">
        <v>4315</v>
      </c>
      <c r="D4792" s="40">
        <v>3.0516715677718729</v>
      </c>
      <c r="I4792">
        <v>4315</v>
      </c>
      <c r="J4792" s="134">
        <v>0.24324308391982652</v>
      </c>
    </row>
    <row r="4793" spans="3:10" x14ac:dyDescent="0.3">
      <c r="C4793">
        <v>4316</v>
      </c>
      <c r="D4793" s="40">
        <v>2.6779961199817985</v>
      </c>
      <c r="I4793">
        <v>4316</v>
      </c>
      <c r="J4793" s="134">
        <v>0.21116683933299907</v>
      </c>
    </row>
    <row r="4794" spans="3:10" x14ac:dyDescent="0.3">
      <c r="C4794">
        <v>4317</v>
      </c>
      <c r="D4794" s="40">
        <v>2.6058687133137899</v>
      </c>
      <c r="I4794">
        <v>4317</v>
      </c>
      <c r="J4794" s="134">
        <v>0.18837599479956579</v>
      </c>
    </row>
    <row r="4795" spans="3:10" x14ac:dyDescent="0.3">
      <c r="C4795">
        <v>4318</v>
      </c>
      <c r="D4795" s="40">
        <v>2.8621728869367016</v>
      </c>
      <c r="I4795">
        <v>4318</v>
      </c>
      <c r="J4795" s="134">
        <v>0.37730026372632142</v>
      </c>
    </row>
    <row r="4796" spans="3:10" x14ac:dyDescent="0.3">
      <c r="C4796">
        <v>4319</v>
      </c>
      <c r="D4796" s="40">
        <v>2.2357211077378332</v>
      </c>
      <c r="I4796">
        <v>4319</v>
      </c>
      <c r="J4796" s="134">
        <v>0.18021623489816463</v>
      </c>
    </row>
    <row r="4797" spans="3:10" x14ac:dyDescent="0.3">
      <c r="C4797">
        <v>4320</v>
      </c>
      <c r="D4797" s="40">
        <v>1.9378326387032874</v>
      </c>
      <c r="I4797">
        <v>4320</v>
      </c>
      <c r="J4797" s="134">
        <v>0.23770985988245719</v>
      </c>
    </row>
    <row r="4798" spans="3:10" x14ac:dyDescent="0.3">
      <c r="C4798">
        <v>4321</v>
      </c>
      <c r="D4798" s="40">
        <v>3.0164278468608297</v>
      </c>
      <c r="I4798">
        <v>4321</v>
      </c>
      <c r="J4798" s="134">
        <v>0.27198256868862281</v>
      </c>
    </row>
    <row r="4799" spans="3:10" x14ac:dyDescent="0.3">
      <c r="C4799">
        <v>4322</v>
      </c>
      <c r="D4799" s="40">
        <v>2.9697678037942596</v>
      </c>
      <c r="I4799">
        <v>4322</v>
      </c>
      <c r="J4799" s="134">
        <v>0.12257283066935898</v>
      </c>
    </row>
    <row r="4800" spans="3:10" x14ac:dyDescent="0.3">
      <c r="C4800">
        <v>4323</v>
      </c>
      <c r="D4800" s="40">
        <v>2.5133826004428839</v>
      </c>
      <c r="I4800">
        <v>4323</v>
      </c>
      <c r="J4800" s="134">
        <v>0.374801620282464</v>
      </c>
    </row>
    <row r="4801" spans="3:10" x14ac:dyDescent="0.3">
      <c r="C4801">
        <v>4324</v>
      </c>
      <c r="D4801" s="40">
        <v>2.7777505504745115</v>
      </c>
      <c r="I4801">
        <v>4324</v>
      </c>
      <c r="J4801" s="134">
        <v>0.31987599703575742</v>
      </c>
    </row>
    <row r="4802" spans="3:10" x14ac:dyDescent="0.3">
      <c r="C4802">
        <v>4325</v>
      </c>
      <c r="D4802" s="40">
        <v>2.2988018816954856</v>
      </c>
      <c r="I4802">
        <v>4325</v>
      </c>
      <c r="J4802" s="134">
        <v>0.15668371606342735</v>
      </c>
    </row>
    <row r="4803" spans="3:10" x14ac:dyDescent="0.3">
      <c r="C4803">
        <v>4326</v>
      </c>
      <c r="D4803" s="40">
        <v>1.7325762078012468</v>
      </c>
      <c r="I4803">
        <v>4326</v>
      </c>
      <c r="J4803" s="134">
        <v>0.29086251413214304</v>
      </c>
    </row>
    <row r="4804" spans="3:10" x14ac:dyDescent="0.3">
      <c r="C4804">
        <v>4327</v>
      </c>
      <c r="D4804" s="40">
        <v>2.3230906777812748</v>
      </c>
      <c r="I4804">
        <v>4327</v>
      </c>
      <c r="J4804" s="134">
        <v>0.3241786385965113</v>
      </c>
    </row>
    <row r="4805" spans="3:10" x14ac:dyDescent="0.3">
      <c r="C4805">
        <v>4328</v>
      </c>
      <c r="D4805" s="40">
        <v>3.1014048946529775</v>
      </c>
      <c r="I4805">
        <v>4328</v>
      </c>
      <c r="J4805" s="134">
        <v>0.16102698821799311</v>
      </c>
    </row>
    <row r="4806" spans="3:10" x14ac:dyDescent="0.3">
      <c r="C4806">
        <v>4329</v>
      </c>
      <c r="D4806" s="40">
        <v>2.2495538307572973</v>
      </c>
      <c r="I4806">
        <v>4329</v>
      </c>
      <c r="J4806" s="134">
        <v>0.30197785788984999</v>
      </c>
    </row>
    <row r="4807" spans="3:10" x14ac:dyDescent="0.3">
      <c r="C4807">
        <v>4330</v>
      </c>
      <c r="D4807" s="40">
        <v>1.7525223897146389</v>
      </c>
      <c r="I4807">
        <v>4330</v>
      </c>
      <c r="J4807" s="134">
        <v>0.31144677045294111</v>
      </c>
    </row>
    <row r="4808" spans="3:10" x14ac:dyDescent="0.3">
      <c r="C4808">
        <v>4331</v>
      </c>
      <c r="D4808" s="40">
        <v>2.9313724459858905</v>
      </c>
      <c r="I4808">
        <v>4331</v>
      </c>
      <c r="J4808" s="134">
        <v>0.17152783239508684</v>
      </c>
    </row>
    <row r="4809" spans="3:10" x14ac:dyDescent="0.3">
      <c r="C4809">
        <v>4332</v>
      </c>
      <c r="D4809" s="40">
        <v>1.941951316704881</v>
      </c>
      <c r="I4809">
        <v>4332</v>
      </c>
      <c r="J4809" s="134">
        <v>0.25766394047293062</v>
      </c>
    </row>
    <row r="4810" spans="3:10" x14ac:dyDescent="0.3">
      <c r="C4810">
        <v>4333</v>
      </c>
      <c r="D4810" s="40">
        <v>2.5399341355191227</v>
      </c>
      <c r="I4810">
        <v>4333</v>
      </c>
      <c r="J4810" s="134">
        <v>0.3323123209279335</v>
      </c>
    </row>
    <row r="4811" spans="3:10" x14ac:dyDescent="0.3">
      <c r="C4811">
        <v>4334</v>
      </c>
      <c r="D4811" s="40">
        <v>2.2513710595853285</v>
      </c>
      <c r="I4811">
        <v>4334</v>
      </c>
      <c r="J4811" s="134">
        <v>0.22774676154331286</v>
      </c>
    </row>
    <row r="4812" spans="3:10" x14ac:dyDescent="0.3">
      <c r="C4812">
        <v>4335</v>
      </c>
      <c r="D4812" s="40">
        <v>2.6453478523043863</v>
      </c>
      <c r="I4812">
        <v>4335</v>
      </c>
      <c r="J4812" s="134">
        <v>0.27087694163802212</v>
      </c>
    </row>
    <row r="4813" spans="3:10" x14ac:dyDescent="0.3">
      <c r="C4813">
        <v>4336</v>
      </c>
      <c r="D4813" s="40">
        <v>3.2804005718460765</v>
      </c>
      <c r="I4813">
        <v>4336</v>
      </c>
      <c r="J4813" s="134">
        <v>0.12595723817401083</v>
      </c>
    </row>
    <row r="4814" spans="3:10" x14ac:dyDescent="0.3">
      <c r="C4814">
        <v>4337</v>
      </c>
      <c r="D4814" s="40">
        <v>2.990549362236381</v>
      </c>
      <c r="I4814">
        <v>4337</v>
      </c>
      <c r="J4814" s="134">
        <v>0.24827704637264802</v>
      </c>
    </row>
    <row r="4815" spans="3:10" x14ac:dyDescent="0.3">
      <c r="C4815">
        <v>4338</v>
      </c>
      <c r="D4815" s="40">
        <v>2.3488226603689606</v>
      </c>
      <c r="I4815">
        <v>4338</v>
      </c>
      <c r="J4815" s="134">
        <v>0.13271442311510939</v>
      </c>
    </row>
    <row r="4816" spans="3:10" x14ac:dyDescent="0.3">
      <c r="C4816">
        <v>4339</v>
      </c>
      <c r="D4816" s="40">
        <v>3.0310031635006904</v>
      </c>
      <c r="I4816">
        <v>4339</v>
      </c>
      <c r="J4816" s="134">
        <v>0.34578673605367194</v>
      </c>
    </row>
    <row r="4817" spans="3:10" x14ac:dyDescent="0.3">
      <c r="C4817">
        <v>4340</v>
      </c>
      <c r="D4817" s="40">
        <v>2.5485627052427771</v>
      </c>
      <c r="I4817">
        <v>4340</v>
      </c>
      <c r="J4817" s="134">
        <v>0.35821629093089791</v>
      </c>
    </row>
    <row r="4818" spans="3:10" x14ac:dyDescent="0.3">
      <c r="C4818">
        <v>4341</v>
      </c>
      <c r="D4818" s="40">
        <v>1.8978600686145435</v>
      </c>
      <c r="I4818">
        <v>4341</v>
      </c>
      <c r="J4818" s="134">
        <v>0.19422502437400224</v>
      </c>
    </row>
    <row r="4819" spans="3:10" x14ac:dyDescent="0.3">
      <c r="C4819">
        <v>4342</v>
      </c>
      <c r="D4819" s="40">
        <v>2.5635059698645222</v>
      </c>
      <c r="I4819">
        <v>4342</v>
      </c>
      <c r="J4819" s="134">
        <v>0.26017696332042362</v>
      </c>
    </row>
    <row r="4820" spans="3:10" x14ac:dyDescent="0.3">
      <c r="C4820">
        <v>4343</v>
      </c>
      <c r="D4820" s="40">
        <v>2.1316473974617134</v>
      </c>
      <c r="I4820">
        <v>4343</v>
      </c>
      <c r="J4820" s="134">
        <v>0.22532128437091492</v>
      </c>
    </row>
    <row r="4821" spans="3:10" x14ac:dyDescent="0.3">
      <c r="C4821">
        <v>4344</v>
      </c>
      <c r="D4821" s="40">
        <v>2.3932957989641812</v>
      </c>
      <c r="I4821">
        <v>4344</v>
      </c>
      <c r="J4821" s="134">
        <v>0.24211430239265086</v>
      </c>
    </row>
    <row r="4822" spans="3:10" x14ac:dyDescent="0.3">
      <c r="C4822">
        <v>4345</v>
      </c>
      <c r="D4822" s="40">
        <v>2.6928419143195055</v>
      </c>
      <c r="I4822">
        <v>4345</v>
      </c>
      <c r="J4822" s="134">
        <v>0.18124653952194092</v>
      </c>
    </row>
    <row r="4823" spans="3:10" x14ac:dyDescent="0.3">
      <c r="C4823">
        <v>4346</v>
      </c>
      <c r="D4823" s="40">
        <v>2.0908039331823316</v>
      </c>
      <c r="I4823">
        <v>4346</v>
      </c>
      <c r="J4823" s="134">
        <v>0.18356738146328921</v>
      </c>
    </row>
    <row r="4824" spans="3:10" x14ac:dyDescent="0.3">
      <c r="C4824">
        <v>4347</v>
      </c>
      <c r="D4824" s="40">
        <v>2.6065267245757902</v>
      </c>
      <c r="I4824">
        <v>4347</v>
      </c>
      <c r="J4824" s="134">
        <v>0.16976442241987466</v>
      </c>
    </row>
    <row r="4825" spans="3:10" x14ac:dyDescent="0.3">
      <c r="C4825">
        <v>4348</v>
      </c>
      <c r="D4825" s="40">
        <v>2.7700413876152976</v>
      </c>
      <c r="I4825">
        <v>4348</v>
      </c>
      <c r="J4825" s="134">
        <v>0.20840258837822279</v>
      </c>
    </row>
    <row r="4826" spans="3:10" x14ac:dyDescent="0.3">
      <c r="C4826">
        <v>4349</v>
      </c>
      <c r="D4826" s="40">
        <v>2.9245626250217969</v>
      </c>
      <c r="I4826">
        <v>4349</v>
      </c>
      <c r="J4826" s="134">
        <v>0.17688339887900595</v>
      </c>
    </row>
    <row r="4827" spans="3:10" x14ac:dyDescent="0.3">
      <c r="C4827">
        <v>4350</v>
      </c>
      <c r="D4827" s="40">
        <v>2.8750475744843724</v>
      </c>
      <c r="I4827">
        <v>4350</v>
      </c>
      <c r="J4827" s="134">
        <v>0.17842561719235017</v>
      </c>
    </row>
    <row r="4828" spans="3:10" x14ac:dyDescent="0.3">
      <c r="C4828">
        <v>4351</v>
      </c>
      <c r="D4828" s="40">
        <v>2.2895972001734792</v>
      </c>
      <c r="I4828">
        <v>4351</v>
      </c>
      <c r="J4828" s="134">
        <v>0.30269897130735557</v>
      </c>
    </row>
    <row r="4829" spans="3:10" x14ac:dyDescent="0.3">
      <c r="C4829">
        <v>4352</v>
      </c>
      <c r="D4829" s="40">
        <v>2.1726303157325129</v>
      </c>
      <c r="I4829">
        <v>4352</v>
      </c>
      <c r="J4829" s="134">
        <v>0.36516191849145674</v>
      </c>
    </row>
    <row r="4830" spans="3:10" x14ac:dyDescent="0.3">
      <c r="C4830">
        <v>4353</v>
      </c>
      <c r="D4830" s="40">
        <v>2.7097881060761528</v>
      </c>
      <c r="I4830">
        <v>4353</v>
      </c>
      <c r="J4830" s="134">
        <v>0.15419296747790012</v>
      </c>
    </row>
    <row r="4831" spans="3:10" x14ac:dyDescent="0.3">
      <c r="C4831">
        <v>4354</v>
      </c>
      <c r="D4831" s="40">
        <v>2.1507002043238264</v>
      </c>
      <c r="I4831">
        <v>4354</v>
      </c>
      <c r="J4831" s="134">
        <v>0.30127994855510098</v>
      </c>
    </row>
    <row r="4832" spans="3:10" x14ac:dyDescent="0.3">
      <c r="C4832">
        <v>4355</v>
      </c>
      <c r="D4832" s="40">
        <v>2.5910814422159461</v>
      </c>
      <c r="I4832">
        <v>4355</v>
      </c>
      <c r="J4832" s="134">
        <v>0.26670480170060262</v>
      </c>
    </row>
    <row r="4833" spans="3:10" x14ac:dyDescent="0.3">
      <c r="C4833">
        <v>4356</v>
      </c>
      <c r="D4833" s="40">
        <v>3.2080587375871206</v>
      </c>
      <c r="I4833">
        <v>4356</v>
      </c>
      <c r="J4833" s="134">
        <v>0.32204614647751661</v>
      </c>
    </row>
    <row r="4834" spans="3:10" x14ac:dyDescent="0.3">
      <c r="C4834">
        <v>4357</v>
      </c>
      <c r="D4834" s="40">
        <v>1.937653952359095</v>
      </c>
      <c r="I4834">
        <v>4357</v>
      </c>
      <c r="J4834" s="134">
        <v>0.17033345859827032</v>
      </c>
    </row>
    <row r="4835" spans="3:10" x14ac:dyDescent="0.3">
      <c r="C4835">
        <v>4358</v>
      </c>
      <c r="D4835" s="40">
        <v>2.830827472943938</v>
      </c>
      <c r="I4835">
        <v>4358</v>
      </c>
      <c r="J4835" s="134">
        <v>0.22023673638310726</v>
      </c>
    </row>
    <row r="4836" spans="3:10" x14ac:dyDescent="0.3">
      <c r="C4836">
        <v>4359</v>
      </c>
      <c r="D4836" s="40">
        <v>3.0091220835033701</v>
      </c>
      <c r="I4836">
        <v>4359</v>
      </c>
      <c r="J4836" s="134">
        <v>5.5734394089437478E-2</v>
      </c>
    </row>
    <row r="4837" spans="3:10" x14ac:dyDescent="0.3">
      <c r="C4837">
        <v>4360</v>
      </c>
      <c r="D4837" s="40">
        <v>2.5135042729762702</v>
      </c>
      <c r="I4837">
        <v>4360</v>
      </c>
      <c r="J4837" s="134">
        <v>0.15834633629793182</v>
      </c>
    </row>
    <row r="4838" spans="3:10" x14ac:dyDescent="0.3">
      <c r="C4838">
        <v>4361</v>
      </c>
      <c r="D4838" s="40">
        <v>2.6823872795167909</v>
      </c>
      <c r="I4838">
        <v>4361</v>
      </c>
      <c r="J4838" s="134">
        <v>0.24707429346362475</v>
      </c>
    </row>
    <row r="4839" spans="3:10" x14ac:dyDescent="0.3">
      <c r="C4839">
        <v>4362</v>
      </c>
      <c r="D4839" s="40">
        <v>2.8907743167248801</v>
      </c>
      <c r="I4839">
        <v>4362</v>
      </c>
      <c r="J4839" s="134">
        <v>0.22542064676375029</v>
      </c>
    </row>
    <row r="4840" spans="3:10" x14ac:dyDescent="0.3">
      <c r="C4840">
        <v>4363</v>
      </c>
      <c r="D4840" s="40">
        <v>2.3923793804914149</v>
      </c>
      <c r="I4840">
        <v>4363</v>
      </c>
      <c r="J4840" s="134">
        <v>0.25727576117519391</v>
      </c>
    </row>
    <row r="4841" spans="3:10" x14ac:dyDescent="0.3">
      <c r="C4841">
        <v>4364</v>
      </c>
      <c r="D4841" s="40">
        <v>2.8092599933984586</v>
      </c>
      <c r="I4841">
        <v>4364</v>
      </c>
      <c r="J4841" s="134">
        <v>0.34482624563259501</v>
      </c>
    </row>
    <row r="4842" spans="3:10" x14ac:dyDescent="0.3">
      <c r="C4842">
        <v>4365</v>
      </c>
      <c r="D4842" s="40">
        <v>1.9869034008688735</v>
      </c>
      <c r="I4842">
        <v>4365</v>
      </c>
      <c r="J4842" s="134">
        <v>0.20670121007872644</v>
      </c>
    </row>
    <row r="4843" spans="3:10" x14ac:dyDescent="0.3">
      <c r="C4843">
        <v>4366</v>
      </c>
      <c r="D4843" s="40">
        <v>3.2174005695618049</v>
      </c>
      <c r="I4843">
        <v>4366</v>
      </c>
      <c r="J4843" s="134">
        <v>0.11816083551010426</v>
      </c>
    </row>
    <row r="4844" spans="3:10" x14ac:dyDescent="0.3">
      <c r="C4844">
        <v>4367</v>
      </c>
      <c r="D4844" s="40">
        <v>2.7480166384663325</v>
      </c>
      <c r="I4844">
        <v>4367</v>
      </c>
      <c r="J4844" s="134">
        <v>9.7980652775147226E-2</v>
      </c>
    </row>
    <row r="4845" spans="3:10" x14ac:dyDescent="0.3">
      <c r="C4845">
        <v>4368</v>
      </c>
      <c r="D4845" s="40">
        <v>3.1439564639501949</v>
      </c>
      <c r="I4845">
        <v>4368</v>
      </c>
      <c r="J4845" s="134">
        <v>0.1336782708571238</v>
      </c>
    </row>
    <row r="4846" spans="3:10" x14ac:dyDescent="0.3">
      <c r="C4846">
        <v>4369</v>
      </c>
      <c r="D4846" s="40">
        <v>2.325766058445228</v>
      </c>
      <c r="I4846">
        <v>4369</v>
      </c>
      <c r="J4846" s="134">
        <v>0.22337417751186073</v>
      </c>
    </row>
    <row r="4847" spans="3:10" x14ac:dyDescent="0.3">
      <c r="C4847">
        <v>4370</v>
      </c>
      <c r="D4847" s="40">
        <v>2.853930159127712</v>
      </c>
      <c r="I4847">
        <v>4370</v>
      </c>
      <c r="J4847" s="134">
        <v>0.30150334123319378</v>
      </c>
    </row>
    <row r="4848" spans="3:10" x14ac:dyDescent="0.3">
      <c r="C4848">
        <v>4371</v>
      </c>
      <c r="D4848" s="40">
        <v>3.4900619130459107</v>
      </c>
      <c r="I4848">
        <v>4371</v>
      </c>
      <c r="J4848" s="134">
        <v>0.14321235263089482</v>
      </c>
    </row>
    <row r="4849" spans="3:10" x14ac:dyDescent="0.3">
      <c r="C4849">
        <v>4372</v>
      </c>
      <c r="D4849" s="40">
        <v>3.2854392342780692</v>
      </c>
      <c r="I4849">
        <v>4372</v>
      </c>
      <c r="J4849" s="134">
        <v>0.23539343520160716</v>
      </c>
    </row>
    <row r="4850" spans="3:10" x14ac:dyDescent="0.3">
      <c r="C4850">
        <v>4373</v>
      </c>
      <c r="D4850" s="40">
        <v>2.2768779211974697</v>
      </c>
      <c r="I4850">
        <v>4373</v>
      </c>
      <c r="J4850" s="134">
        <v>0.2792715260313694</v>
      </c>
    </row>
    <row r="4851" spans="3:10" x14ac:dyDescent="0.3">
      <c r="C4851">
        <v>4374</v>
      </c>
      <c r="D4851" s="40">
        <v>1.9544016657930861</v>
      </c>
      <c r="I4851">
        <v>4374</v>
      </c>
      <c r="J4851" s="134">
        <v>0.27276381763932855</v>
      </c>
    </row>
    <row r="4852" spans="3:10" x14ac:dyDescent="0.3">
      <c r="C4852">
        <v>4375</v>
      </c>
      <c r="D4852" s="40">
        <v>2.2443865035651109</v>
      </c>
      <c r="I4852">
        <v>4375</v>
      </c>
      <c r="J4852" s="134">
        <v>0.36160546581587383</v>
      </c>
    </row>
    <row r="4853" spans="3:10" x14ac:dyDescent="0.3">
      <c r="C4853">
        <v>4376</v>
      </c>
      <c r="D4853" s="40">
        <v>3.397153928713692</v>
      </c>
      <c r="I4853">
        <v>4376</v>
      </c>
      <c r="J4853" s="134">
        <v>0.2355420723175492</v>
      </c>
    </row>
    <row r="4854" spans="3:10" x14ac:dyDescent="0.3">
      <c r="C4854">
        <v>4377</v>
      </c>
      <c r="D4854" s="40">
        <v>3.006232296696516</v>
      </c>
      <c r="I4854">
        <v>4377</v>
      </c>
      <c r="J4854" s="134">
        <v>0.22037333751852417</v>
      </c>
    </row>
    <row r="4855" spans="3:10" x14ac:dyDescent="0.3">
      <c r="C4855">
        <v>4378</v>
      </c>
      <c r="D4855" s="40">
        <v>2.9608797181683451</v>
      </c>
      <c r="I4855">
        <v>4378</v>
      </c>
      <c r="J4855" s="134">
        <v>0.11626008484309946</v>
      </c>
    </row>
    <row r="4856" spans="3:10" x14ac:dyDescent="0.3">
      <c r="C4856">
        <v>4379</v>
      </c>
      <c r="D4856" s="40">
        <v>3.0731665677456954</v>
      </c>
      <c r="I4856">
        <v>4379</v>
      </c>
      <c r="J4856" s="134">
        <v>0.16418177981561799</v>
      </c>
    </row>
    <row r="4857" spans="3:10" x14ac:dyDescent="0.3">
      <c r="C4857">
        <v>4380</v>
      </c>
      <c r="D4857" s="40">
        <v>2.1583124521765962</v>
      </c>
      <c r="I4857">
        <v>4380</v>
      </c>
      <c r="J4857" s="134">
        <v>0.32458546841369862</v>
      </c>
    </row>
    <row r="4858" spans="3:10" x14ac:dyDescent="0.3">
      <c r="C4858">
        <v>4381</v>
      </c>
      <c r="D4858" s="40">
        <v>2.8027676455250754</v>
      </c>
      <c r="I4858">
        <v>4381</v>
      </c>
      <c r="J4858" s="134">
        <v>0.36996028226824418</v>
      </c>
    </row>
    <row r="4859" spans="3:10" x14ac:dyDescent="0.3">
      <c r="C4859">
        <v>4382</v>
      </c>
      <c r="D4859" s="40">
        <v>1.6971431243248225</v>
      </c>
      <c r="I4859">
        <v>4382</v>
      </c>
      <c r="J4859" s="134">
        <v>0.22339670795355637</v>
      </c>
    </row>
    <row r="4860" spans="3:10" x14ac:dyDescent="0.3">
      <c r="C4860">
        <v>4383</v>
      </c>
      <c r="D4860" s="40">
        <v>2.1791470465516318</v>
      </c>
      <c r="I4860">
        <v>4383</v>
      </c>
      <c r="J4860" s="134">
        <v>0.10738012811958386</v>
      </c>
    </row>
    <row r="4861" spans="3:10" x14ac:dyDescent="0.3">
      <c r="C4861">
        <v>4384</v>
      </c>
      <c r="D4861" s="40">
        <v>3.0805352048451615</v>
      </c>
      <c r="I4861">
        <v>4384</v>
      </c>
      <c r="J4861" s="134">
        <v>0.15676318912964105</v>
      </c>
    </row>
    <row r="4862" spans="3:10" x14ac:dyDescent="0.3">
      <c r="C4862">
        <v>4385</v>
      </c>
      <c r="D4862" s="40">
        <v>2.8095285469865816</v>
      </c>
      <c r="I4862">
        <v>4385</v>
      </c>
      <c r="J4862" s="134">
        <v>7.1730521550055659E-2</v>
      </c>
    </row>
    <row r="4863" spans="3:10" x14ac:dyDescent="0.3">
      <c r="C4863">
        <v>4386</v>
      </c>
      <c r="D4863" s="40">
        <v>2.2350126640850911</v>
      </c>
      <c r="I4863">
        <v>4386</v>
      </c>
      <c r="J4863" s="134">
        <v>0.24493592918917284</v>
      </c>
    </row>
    <row r="4864" spans="3:10" x14ac:dyDescent="0.3">
      <c r="C4864">
        <v>4387</v>
      </c>
      <c r="D4864" s="40">
        <v>1.9365777874542183</v>
      </c>
      <c r="I4864">
        <v>4387</v>
      </c>
      <c r="J4864" s="134">
        <v>0.33379419639042962</v>
      </c>
    </row>
    <row r="4865" spans="3:10" x14ac:dyDescent="0.3">
      <c r="C4865">
        <v>4388</v>
      </c>
      <c r="D4865" s="40">
        <v>2.838485527371029</v>
      </c>
      <c r="I4865">
        <v>4388</v>
      </c>
      <c r="J4865" s="134">
        <v>0.12500659874666686</v>
      </c>
    </row>
    <row r="4866" spans="3:10" x14ac:dyDescent="0.3">
      <c r="C4866">
        <v>4389</v>
      </c>
      <c r="D4866" s="40">
        <v>2.1045510330291455</v>
      </c>
      <c r="I4866">
        <v>4389</v>
      </c>
      <c r="J4866" s="134">
        <v>0.36679152663753212</v>
      </c>
    </row>
    <row r="4867" spans="3:10" x14ac:dyDescent="0.3">
      <c r="C4867">
        <v>4390</v>
      </c>
      <c r="D4867" s="40">
        <v>1.7383950311358949</v>
      </c>
      <c r="I4867">
        <v>4390</v>
      </c>
      <c r="J4867" s="134">
        <v>0.261782081802721</v>
      </c>
    </row>
    <row r="4868" spans="3:10" x14ac:dyDescent="0.3">
      <c r="C4868">
        <v>4391</v>
      </c>
      <c r="D4868" s="40">
        <v>2.0148183128011992</v>
      </c>
      <c r="I4868">
        <v>4391</v>
      </c>
      <c r="J4868" s="134">
        <v>0.21031668111880797</v>
      </c>
    </row>
    <row r="4869" spans="3:10" x14ac:dyDescent="0.3">
      <c r="C4869">
        <v>4392</v>
      </c>
      <c r="D4869" s="40">
        <v>3.0929103748105291</v>
      </c>
      <c r="I4869">
        <v>4392</v>
      </c>
      <c r="J4869" s="134">
        <v>0.29513016011118864</v>
      </c>
    </row>
    <row r="4870" spans="3:10" x14ac:dyDescent="0.3">
      <c r="C4870">
        <v>4393</v>
      </c>
      <c r="D4870" s="40">
        <v>2.4052686618618888</v>
      </c>
      <c r="I4870">
        <v>4393</v>
      </c>
      <c r="J4870" s="134">
        <v>0.26793442075435014</v>
      </c>
    </row>
    <row r="4871" spans="3:10" x14ac:dyDescent="0.3">
      <c r="C4871">
        <v>4394</v>
      </c>
      <c r="D4871" s="40">
        <v>2.1446751420443375</v>
      </c>
      <c r="I4871">
        <v>4394</v>
      </c>
      <c r="J4871" s="134">
        <v>9.0105667226126673E-2</v>
      </c>
    </row>
    <row r="4872" spans="3:10" x14ac:dyDescent="0.3">
      <c r="C4872">
        <v>4395</v>
      </c>
      <c r="D4872" s="40">
        <v>3.5634359013955739</v>
      </c>
      <c r="I4872">
        <v>4395</v>
      </c>
      <c r="J4872" s="134">
        <v>0.30238255917725532</v>
      </c>
    </row>
    <row r="4873" spans="3:10" x14ac:dyDescent="0.3">
      <c r="C4873">
        <v>4396</v>
      </c>
      <c r="D4873" s="40">
        <v>3.1570968783658646</v>
      </c>
      <c r="I4873">
        <v>4396</v>
      </c>
      <c r="J4873" s="134">
        <v>0.30153259902993335</v>
      </c>
    </row>
    <row r="4874" spans="3:10" x14ac:dyDescent="0.3">
      <c r="C4874">
        <v>4397</v>
      </c>
      <c r="D4874" s="40">
        <v>3.3299365318984671</v>
      </c>
      <c r="I4874">
        <v>4397</v>
      </c>
      <c r="J4874" s="134">
        <v>0.30212778140716101</v>
      </c>
    </row>
    <row r="4875" spans="3:10" x14ac:dyDescent="0.3">
      <c r="C4875">
        <v>4398</v>
      </c>
      <c r="D4875" s="40">
        <v>2.847099627867296</v>
      </c>
      <c r="I4875">
        <v>4398</v>
      </c>
      <c r="J4875" s="134">
        <v>0.21531132073836923</v>
      </c>
    </row>
    <row r="4876" spans="3:10" x14ac:dyDescent="0.3">
      <c r="C4876">
        <v>4399</v>
      </c>
      <c r="D4876" s="40">
        <v>2.5822754394097207</v>
      </c>
      <c r="I4876">
        <v>4399</v>
      </c>
      <c r="J4876" s="134">
        <v>0.19261397677174985</v>
      </c>
    </row>
    <row r="4877" spans="3:10" x14ac:dyDescent="0.3">
      <c r="C4877">
        <v>4400</v>
      </c>
      <c r="D4877" s="40">
        <v>2.5220322851106416</v>
      </c>
      <c r="I4877">
        <v>4400</v>
      </c>
      <c r="J4877" s="134">
        <v>0.36635981166320897</v>
      </c>
    </row>
    <row r="4878" spans="3:10" x14ac:dyDescent="0.3">
      <c r="C4878">
        <v>4401</v>
      </c>
      <c r="D4878" s="40">
        <v>2.7335293065910773</v>
      </c>
      <c r="I4878">
        <v>4401</v>
      </c>
      <c r="J4878" s="134">
        <v>0.21387027368360734</v>
      </c>
    </row>
    <row r="4879" spans="3:10" x14ac:dyDescent="0.3">
      <c r="C4879">
        <v>4402</v>
      </c>
      <c r="D4879" s="40">
        <v>2.1799848416151968</v>
      </c>
      <c r="I4879">
        <v>4402</v>
      </c>
      <c r="J4879" s="134">
        <v>0.20964476042073366</v>
      </c>
    </row>
    <row r="4880" spans="3:10" x14ac:dyDescent="0.3">
      <c r="C4880">
        <v>4403</v>
      </c>
      <c r="D4880" s="40">
        <v>2.4267398511316398</v>
      </c>
      <c r="I4880">
        <v>4403</v>
      </c>
      <c r="J4880" s="134">
        <v>0.32030315512515384</v>
      </c>
    </row>
    <row r="4881" spans="3:10" x14ac:dyDescent="0.3">
      <c r="C4881">
        <v>4404</v>
      </c>
      <c r="D4881" s="40">
        <v>2.8782632480459038</v>
      </c>
      <c r="I4881">
        <v>4404</v>
      </c>
      <c r="J4881" s="134">
        <v>9.0127305001464153E-2</v>
      </c>
    </row>
    <row r="4882" spans="3:10" x14ac:dyDescent="0.3">
      <c r="C4882">
        <v>4405</v>
      </c>
      <c r="D4882" s="40">
        <v>1.8683476746640602</v>
      </c>
      <c r="I4882">
        <v>4405</v>
      </c>
      <c r="J4882" s="134">
        <v>0.20008370081249316</v>
      </c>
    </row>
    <row r="4883" spans="3:10" x14ac:dyDescent="0.3">
      <c r="C4883">
        <v>4406</v>
      </c>
      <c r="D4883" s="40">
        <v>2.886924890192748</v>
      </c>
      <c r="I4883">
        <v>4406</v>
      </c>
      <c r="J4883" s="134">
        <v>0.32075921689522757</v>
      </c>
    </row>
    <row r="4884" spans="3:10" x14ac:dyDescent="0.3">
      <c r="C4884">
        <v>4407</v>
      </c>
      <c r="D4884" s="40">
        <v>2.9974516828237237</v>
      </c>
      <c r="I4884">
        <v>4407</v>
      </c>
      <c r="J4884" s="134">
        <v>0.2337745172052057</v>
      </c>
    </row>
    <row r="4885" spans="3:10" x14ac:dyDescent="0.3">
      <c r="C4885">
        <v>4408</v>
      </c>
      <c r="D4885" s="40">
        <v>3.4406446038439036</v>
      </c>
      <c r="I4885">
        <v>4408</v>
      </c>
      <c r="J4885" s="134">
        <v>0.29937872945487376</v>
      </c>
    </row>
    <row r="4886" spans="3:10" x14ac:dyDescent="0.3">
      <c r="C4886">
        <v>4409</v>
      </c>
      <c r="D4886" s="40">
        <v>3.4660840346111583</v>
      </c>
      <c r="I4886">
        <v>4409</v>
      </c>
      <c r="J4886" s="134">
        <v>0.21585601366266904</v>
      </c>
    </row>
    <row r="4887" spans="3:10" x14ac:dyDescent="0.3">
      <c r="C4887">
        <v>4410</v>
      </c>
      <c r="D4887" s="40">
        <v>3.0252485904493889</v>
      </c>
      <c r="I4887">
        <v>4410</v>
      </c>
      <c r="J4887" s="134">
        <v>0.17283854072556837</v>
      </c>
    </row>
    <row r="4888" spans="3:10" x14ac:dyDescent="0.3">
      <c r="C4888">
        <v>4411</v>
      </c>
      <c r="D4888" s="40">
        <v>3.1980386983099556</v>
      </c>
      <c r="I4888">
        <v>4411</v>
      </c>
      <c r="J4888" s="134">
        <v>0.19825978436921998</v>
      </c>
    </row>
    <row r="4889" spans="3:10" x14ac:dyDescent="0.3">
      <c r="C4889">
        <v>4412</v>
      </c>
      <c r="D4889" s="40">
        <v>2.0627786466850129</v>
      </c>
      <c r="I4889">
        <v>4412</v>
      </c>
      <c r="J4889" s="134">
        <v>0.12834829512897827</v>
      </c>
    </row>
    <row r="4890" spans="3:10" x14ac:dyDescent="0.3">
      <c r="C4890">
        <v>4413</v>
      </c>
      <c r="D4890" s="40">
        <v>3.1683949692722471</v>
      </c>
      <c r="I4890">
        <v>4413</v>
      </c>
      <c r="J4890" s="134">
        <v>0.27031187319841998</v>
      </c>
    </row>
    <row r="4891" spans="3:10" x14ac:dyDescent="0.3">
      <c r="C4891">
        <v>4414</v>
      </c>
      <c r="D4891" s="40">
        <v>2.7554788792625438</v>
      </c>
      <c r="I4891">
        <v>4414</v>
      </c>
      <c r="J4891" s="134">
        <v>0.18483805937988373</v>
      </c>
    </row>
    <row r="4892" spans="3:10" x14ac:dyDescent="0.3">
      <c r="C4892">
        <v>4415</v>
      </c>
      <c r="D4892" s="40">
        <v>2.9376823360931996</v>
      </c>
      <c r="I4892">
        <v>4415</v>
      </c>
      <c r="J4892" s="134">
        <v>0.22064823677064593</v>
      </c>
    </row>
    <row r="4893" spans="3:10" x14ac:dyDescent="0.3">
      <c r="C4893">
        <v>4416</v>
      </c>
      <c r="D4893" s="40">
        <v>2.2675919404868146</v>
      </c>
      <c r="I4893">
        <v>4416</v>
      </c>
      <c r="J4893" s="134">
        <v>0.25277392214652972</v>
      </c>
    </row>
    <row r="4894" spans="3:10" x14ac:dyDescent="0.3">
      <c r="C4894">
        <v>4417</v>
      </c>
      <c r="D4894" s="40">
        <v>1.6031922565178345</v>
      </c>
      <c r="I4894">
        <v>4417</v>
      </c>
      <c r="J4894" s="134">
        <v>0.28746072648532817</v>
      </c>
    </row>
    <row r="4895" spans="3:10" x14ac:dyDescent="0.3">
      <c r="C4895">
        <v>4418</v>
      </c>
      <c r="D4895" s="40">
        <v>2.4988528415805265</v>
      </c>
      <c r="I4895">
        <v>4418</v>
      </c>
      <c r="J4895" s="134">
        <v>8.0541441762734367E-2</v>
      </c>
    </row>
    <row r="4896" spans="3:10" x14ac:dyDescent="0.3">
      <c r="C4896">
        <v>4419</v>
      </c>
      <c r="D4896" s="40">
        <v>2.2260859725406545</v>
      </c>
      <c r="I4896">
        <v>4419</v>
      </c>
      <c r="J4896" s="134">
        <v>0.18219604106687548</v>
      </c>
    </row>
    <row r="4897" spans="3:10" x14ac:dyDescent="0.3">
      <c r="C4897">
        <v>4420</v>
      </c>
      <c r="D4897" s="40">
        <v>1.6499301594613864</v>
      </c>
      <c r="I4897">
        <v>4420</v>
      </c>
      <c r="J4897" s="134">
        <v>0.27618981073190252</v>
      </c>
    </row>
    <row r="4898" spans="3:10" x14ac:dyDescent="0.3">
      <c r="C4898">
        <v>4421</v>
      </c>
      <c r="D4898" s="40">
        <v>1.8363177744175043</v>
      </c>
      <c r="I4898">
        <v>4421</v>
      </c>
      <c r="J4898" s="134">
        <v>0.31863799105288293</v>
      </c>
    </row>
    <row r="4899" spans="3:10" x14ac:dyDescent="0.3">
      <c r="C4899">
        <v>4422</v>
      </c>
      <c r="D4899" s="40">
        <v>3.2645587407605041</v>
      </c>
      <c r="I4899">
        <v>4422</v>
      </c>
      <c r="J4899" s="134">
        <v>0.20327130563526841</v>
      </c>
    </row>
    <row r="4900" spans="3:10" x14ac:dyDescent="0.3">
      <c r="C4900">
        <v>4423</v>
      </c>
      <c r="D4900" s="40">
        <v>2.3056383179934992</v>
      </c>
      <c r="I4900">
        <v>4423</v>
      </c>
      <c r="J4900" s="134">
        <v>0.27315708405890948</v>
      </c>
    </row>
    <row r="4901" spans="3:10" x14ac:dyDescent="0.3">
      <c r="C4901">
        <v>4424</v>
      </c>
      <c r="D4901" s="40">
        <v>2.5950003755064901</v>
      </c>
      <c r="I4901">
        <v>4424</v>
      </c>
      <c r="J4901" s="134">
        <v>0.35483492034605524</v>
      </c>
    </row>
    <row r="4902" spans="3:10" x14ac:dyDescent="0.3">
      <c r="C4902">
        <v>4425</v>
      </c>
      <c r="D4902" s="40">
        <v>3.3403975413141049</v>
      </c>
      <c r="I4902">
        <v>4425</v>
      </c>
      <c r="J4902" s="134">
        <v>0.13860363144847643</v>
      </c>
    </row>
    <row r="4903" spans="3:10" x14ac:dyDescent="0.3">
      <c r="C4903">
        <v>4426</v>
      </c>
      <c r="D4903" s="40">
        <v>2.2501641611529535</v>
      </c>
      <c r="I4903">
        <v>4426</v>
      </c>
      <c r="J4903" s="134">
        <v>0.29483982878154458</v>
      </c>
    </row>
    <row r="4904" spans="3:10" x14ac:dyDescent="0.3">
      <c r="C4904">
        <v>4427</v>
      </c>
      <c r="D4904" s="40">
        <v>3.4128411868083512</v>
      </c>
      <c r="I4904">
        <v>4427</v>
      </c>
      <c r="J4904" s="134">
        <v>0.12519371888297082</v>
      </c>
    </row>
    <row r="4905" spans="3:10" x14ac:dyDescent="0.3">
      <c r="C4905">
        <v>4428</v>
      </c>
      <c r="D4905" s="40">
        <v>2.0880994943131128</v>
      </c>
      <c r="I4905">
        <v>4428</v>
      </c>
      <c r="J4905" s="134">
        <v>0.13467292931800157</v>
      </c>
    </row>
    <row r="4906" spans="3:10" x14ac:dyDescent="0.3">
      <c r="C4906">
        <v>4429</v>
      </c>
      <c r="D4906" s="40">
        <v>2.6322177032154901</v>
      </c>
      <c r="I4906">
        <v>4429</v>
      </c>
      <c r="J4906" s="134">
        <v>0.36459721476401152</v>
      </c>
    </row>
    <row r="4907" spans="3:10" x14ac:dyDescent="0.3">
      <c r="C4907">
        <v>4430</v>
      </c>
      <c r="D4907" s="40">
        <v>2.5977354079476784</v>
      </c>
      <c r="I4907">
        <v>4430</v>
      </c>
      <c r="J4907" s="134">
        <v>0.38723564384420972</v>
      </c>
    </row>
    <row r="4908" spans="3:10" x14ac:dyDescent="0.3">
      <c r="C4908">
        <v>4431</v>
      </c>
      <c r="D4908" s="40">
        <v>2.672145754396257</v>
      </c>
      <c r="I4908">
        <v>4431</v>
      </c>
      <c r="J4908" s="134">
        <v>0.16290802409118488</v>
      </c>
    </row>
    <row r="4909" spans="3:10" x14ac:dyDescent="0.3">
      <c r="C4909">
        <v>4432</v>
      </c>
      <c r="D4909" s="40">
        <v>2.0656336758743548</v>
      </c>
      <c r="I4909">
        <v>4432</v>
      </c>
      <c r="J4909" s="134">
        <v>0.31388443574667146</v>
      </c>
    </row>
    <row r="4910" spans="3:10" x14ac:dyDescent="0.3">
      <c r="C4910">
        <v>4433</v>
      </c>
      <c r="D4910" s="40">
        <v>3.1205259424144973</v>
      </c>
      <c r="I4910">
        <v>4433</v>
      </c>
      <c r="J4910" s="134">
        <v>0.33555594595866944</v>
      </c>
    </row>
    <row r="4911" spans="3:10" x14ac:dyDescent="0.3">
      <c r="C4911">
        <v>4434</v>
      </c>
      <c r="D4911" s="40">
        <v>1.7760576546335627</v>
      </c>
      <c r="I4911">
        <v>4434</v>
      </c>
      <c r="J4911" s="134">
        <v>0.21677687754811492</v>
      </c>
    </row>
    <row r="4912" spans="3:10" x14ac:dyDescent="0.3">
      <c r="C4912">
        <v>4435</v>
      </c>
      <c r="D4912" s="40">
        <v>3.1238865445820934</v>
      </c>
      <c r="I4912">
        <v>4435</v>
      </c>
      <c r="J4912" s="134">
        <v>0.14267863559435079</v>
      </c>
    </row>
    <row r="4913" spans="3:10" x14ac:dyDescent="0.3">
      <c r="C4913">
        <v>4436</v>
      </c>
      <c r="D4913" s="40">
        <v>2.7095925983960369</v>
      </c>
      <c r="I4913">
        <v>4436</v>
      </c>
      <c r="J4913" s="134">
        <v>0.32541865891981758</v>
      </c>
    </row>
    <row r="4914" spans="3:10" x14ac:dyDescent="0.3">
      <c r="C4914">
        <v>4437</v>
      </c>
      <c r="D4914" s="40">
        <v>1.9664527405918335</v>
      </c>
      <c r="I4914">
        <v>4437</v>
      </c>
      <c r="J4914" s="134">
        <v>0.20533922851807263</v>
      </c>
    </row>
    <row r="4915" spans="3:10" x14ac:dyDescent="0.3">
      <c r="C4915">
        <v>4438</v>
      </c>
      <c r="D4915" s="40">
        <v>1.7477865466851086</v>
      </c>
      <c r="I4915">
        <v>4438</v>
      </c>
      <c r="J4915" s="134">
        <v>0.18206826849698454</v>
      </c>
    </row>
    <row r="4916" spans="3:10" x14ac:dyDescent="0.3">
      <c r="C4916">
        <v>4439</v>
      </c>
      <c r="D4916" s="40">
        <v>2.6571909404100706</v>
      </c>
      <c r="I4916">
        <v>4439</v>
      </c>
      <c r="J4916" s="134">
        <v>0.21889925440374403</v>
      </c>
    </row>
    <row r="4917" spans="3:10" x14ac:dyDescent="0.3">
      <c r="C4917">
        <v>4440</v>
      </c>
      <c r="D4917" s="40">
        <v>2.155023868454951</v>
      </c>
      <c r="I4917">
        <v>4440</v>
      </c>
      <c r="J4917" s="134">
        <v>0.28791463006657358</v>
      </c>
    </row>
    <row r="4918" spans="3:10" x14ac:dyDescent="0.3">
      <c r="C4918">
        <v>4441</v>
      </c>
      <c r="D4918" s="40">
        <v>1.8505488425800458</v>
      </c>
      <c r="I4918">
        <v>4441</v>
      </c>
      <c r="J4918" s="134">
        <v>0.23175995534885985</v>
      </c>
    </row>
    <row r="4919" spans="3:10" x14ac:dyDescent="0.3">
      <c r="C4919">
        <v>4442</v>
      </c>
      <c r="D4919" s="40">
        <v>2.0293633631913499</v>
      </c>
      <c r="I4919">
        <v>4442</v>
      </c>
      <c r="J4919" s="134">
        <v>8.014375269085483E-2</v>
      </c>
    </row>
    <row r="4920" spans="3:10" x14ac:dyDescent="0.3">
      <c r="C4920">
        <v>4443</v>
      </c>
      <c r="D4920" s="40">
        <v>2.6277105004887531</v>
      </c>
      <c r="I4920">
        <v>4443</v>
      </c>
      <c r="J4920" s="134">
        <v>0.269643481961372</v>
      </c>
    </row>
    <row r="4921" spans="3:10" x14ac:dyDescent="0.3">
      <c r="C4921">
        <v>4444</v>
      </c>
      <c r="D4921" s="40">
        <v>2.1508004372617302</v>
      </c>
      <c r="I4921">
        <v>4444</v>
      </c>
      <c r="J4921" s="134">
        <v>0.2655081776340309</v>
      </c>
    </row>
    <row r="4922" spans="3:10" x14ac:dyDescent="0.3">
      <c r="C4922">
        <v>4445</v>
      </c>
      <c r="D4922" s="40">
        <v>3.381208972699226</v>
      </c>
      <c r="I4922">
        <v>4445</v>
      </c>
      <c r="J4922" s="134">
        <v>0.27606298936415996</v>
      </c>
    </row>
    <row r="4923" spans="3:10" x14ac:dyDescent="0.3">
      <c r="C4923">
        <v>4446</v>
      </c>
      <c r="D4923" s="40">
        <v>1.5133773915960202</v>
      </c>
      <c r="I4923">
        <v>4446</v>
      </c>
      <c r="J4923" s="134">
        <v>0.28774172700418443</v>
      </c>
    </row>
    <row r="4924" spans="3:10" x14ac:dyDescent="0.3">
      <c r="C4924">
        <v>4447</v>
      </c>
      <c r="D4924" s="40">
        <v>2.9351522720078211</v>
      </c>
      <c r="I4924">
        <v>4447</v>
      </c>
      <c r="J4924" s="134">
        <v>0.27750818437067815</v>
      </c>
    </row>
    <row r="4925" spans="3:10" x14ac:dyDescent="0.3">
      <c r="C4925">
        <v>4448</v>
      </c>
      <c r="D4925" s="40">
        <v>1.7240390527077352</v>
      </c>
      <c r="I4925">
        <v>4448</v>
      </c>
      <c r="J4925" s="134">
        <v>0.27050734030415002</v>
      </c>
    </row>
    <row r="4926" spans="3:10" x14ac:dyDescent="0.3">
      <c r="C4926">
        <v>4449</v>
      </c>
      <c r="D4926" s="40">
        <v>2.5008054551358789</v>
      </c>
      <c r="I4926">
        <v>4449</v>
      </c>
      <c r="J4926" s="134">
        <v>9.9905394400777725E-2</v>
      </c>
    </row>
    <row r="4927" spans="3:10" x14ac:dyDescent="0.3">
      <c r="C4927">
        <v>4450</v>
      </c>
      <c r="D4927" s="40">
        <v>2.4388480458159592</v>
      </c>
      <c r="I4927">
        <v>4450</v>
      </c>
      <c r="J4927" s="134">
        <v>0.16009428387414792</v>
      </c>
    </row>
    <row r="4928" spans="3:10" x14ac:dyDescent="0.3">
      <c r="C4928">
        <v>4451</v>
      </c>
      <c r="D4928" s="40">
        <v>2.9160673091698563</v>
      </c>
      <c r="I4928">
        <v>4451</v>
      </c>
      <c r="J4928" s="134">
        <v>0.20944760186866529</v>
      </c>
    </row>
    <row r="4929" spans="3:10" x14ac:dyDescent="0.3">
      <c r="C4929">
        <v>4452</v>
      </c>
      <c r="D4929" s="40">
        <v>2.4807449752631738</v>
      </c>
      <c r="I4929">
        <v>4452</v>
      </c>
      <c r="J4929" s="134">
        <v>0.16429951051288083</v>
      </c>
    </row>
    <row r="4930" spans="3:10" x14ac:dyDescent="0.3">
      <c r="C4930">
        <v>4453</v>
      </c>
      <c r="D4930" s="40">
        <v>2.4069352672852045</v>
      </c>
      <c r="I4930">
        <v>4453</v>
      </c>
      <c r="J4930" s="134">
        <v>7.6962150694744658E-2</v>
      </c>
    </row>
    <row r="4931" spans="3:10" x14ac:dyDescent="0.3">
      <c r="C4931">
        <v>4454</v>
      </c>
      <c r="D4931" s="40">
        <v>2.0011618758116212</v>
      </c>
      <c r="I4931">
        <v>4454</v>
      </c>
      <c r="J4931" s="134">
        <v>0.37430328848235117</v>
      </c>
    </row>
    <row r="4932" spans="3:10" x14ac:dyDescent="0.3">
      <c r="C4932">
        <v>4455</v>
      </c>
      <c r="D4932" s="40">
        <v>2.9210003151494615</v>
      </c>
      <c r="I4932">
        <v>4455</v>
      </c>
      <c r="J4932" s="134">
        <v>0.37420889375363875</v>
      </c>
    </row>
    <row r="4933" spans="3:10" x14ac:dyDescent="0.3">
      <c r="C4933">
        <v>4456</v>
      </c>
      <c r="D4933" s="40">
        <v>2.0631071375874863</v>
      </c>
      <c r="I4933">
        <v>4456</v>
      </c>
      <c r="J4933" s="134">
        <v>0.25368799427001965</v>
      </c>
    </row>
    <row r="4934" spans="3:10" x14ac:dyDescent="0.3">
      <c r="C4934">
        <v>4457</v>
      </c>
      <c r="D4934" s="40">
        <v>2.3284131730809379</v>
      </c>
      <c r="I4934">
        <v>4457</v>
      </c>
      <c r="J4934" s="134">
        <v>0.36357994059137555</v>
      </c>
    </row>
    <row r="4935" spans="3:10" x14ac:dyDescent="0.3">
      <c r="C4935">
        <v>4458</v>
      </c>
      <c r="D4935" s="40">
        <v>2.2727674780411222</v>
      </c>
      <c r="I4935">
        <v>4458</v>
      </c>
      <c r="J4935" s="134">
        <v>0.30522808996221018</v>
      </c>
    </row>
    <row r="4936" spans="3:10" x14ac:dyDescent="0.3">
      <c r="C4936">
        <v>4459</v>
      </c>
      <c r="D4936" s="40">
        <v>3.1818205307110086</v>
      </c>
      <c r="I4936">
        <v>4459</v>
      </c>
      <c r="J4936" s="134">
        <v>0.12393241532631794</v>
      </c>
    </row>
    <row r="4937" spans="3:10" x14ac:dyDescent="0.3">
      <c r="C4937">
        <v>4460</v>
      </c>
      <c r="D4937" s="40">
        <v>2.4087991796404369</v>
      </c>
      <c r="I4937">
        <v>4460</v>
      </c>
      <c r="J4937" s="134">
        <v>0.22186728323404248</v>
      </c>
    </row>
    <row r="4938" spans="3:10" x14ac:dyDescent="0.3">
      <c r="C4938">
        <v>4461</v>
      </c>
      <c r="D4938" s="40">
        <v>2.7293411360092312</v>
      </c>
      <c r="I4938">
        <v>4461</v>
      </c>
      <c r="J4938" s="134">
        <v>0.10865799917781427</v>
      </c>
    </row>
    <row r="4939" spans="3:10" x14ac:dyDescent="0.3">
      <c r="C4939">
        <v>4462</v>
      </c>
      <c r="D4939" s="40">
        <v>3.0157633764889211</v>
      </c>
      <c r="I4939">
        <v>4462</v>
      </c>
      <c r="J4939" s="134">
        <v>0.27566319351735769</v>
      </c>
    </row>
    <row r="4940" spans="3:10" x14ac:dyDescent="0.3">
      <c r="C4940">
        <v>4463</v>
      </c>
      <c r="D4940" s="40">
        <v>2.9071540491043315</v>
      </c>
      <c r="I4940">
        <v>4463</v>
      </c>
      <c r="J4940" s="134">
        <v>0.16590369611989897</v>
      </c>
    </row>
    <row r="4941" spans="3:10" x14ac:dyDescent="0.3">
      <c r="C4941">
        <v>4464</v>
      </c>
      <c r="D4941" s="40">
        <v>2.5493984144197284</v>
      </c>
      <c r="I4941">
        <v>4464</v>
      </c>
      <c r="J4941" s="134">
        <v>7.6236461600806438E-2</v>
      </c>
    </row>
    <row r="4942" spans="3:10" x14ac:dyDescent="0.3">
      <c r="C4942">
        <v>4465</v>
      </c>
      <c r="D4942" s="40">
        <v>2.3560178122145818</v>
      </c>
      <c r="I4942">
        <v>4465</v>
      </c>
      <c r="J4942" s="134">
        <v>0.30179407589138263</v>
      </c>
    </row>
    <row r="4943" spans="3:10" x14ac:dyDescent="0.3">
      <c r="C4943">
        <v>4466</v>
      </c>
      <c r="D4943" s="40">
        <v>1.7941155976279013</v>
      </c>
      <c r="I4943">
        <v>4466</v>
      </c>
      <c r="J4943" s="134">
        <v>0.26000746311026868</v>
      </c>
    </row>
    <row r="4944" spans="3:10" x14ac:dyDescent="0.3">
      <c r="C4944">
        <v>4467</v>
      </c>
      <c r="D4944" s="40">
        <v>3.0567493644669015</v>
      </c>
      <c r="I4944">
        <v>4467</v>
      </c>
      <c r="J4944" s="134">
        <v>0.38525362427412202</v>
      </c>
    </row>
    <row r="4945" spans="3:10" x14ac:dyDescent="0.3">
      <c r="C4945">
        <v>4468</v>
      </c>
      <c r="D4945" s="40">
        <v>2.937581504468457</v>
      </c>
      <c r="I4945">
        <v>4468</v>
      </c>
      <c r="J4945" s="134">
        <v>0.14734396404234174</v>
      </c>
    </row>
    <row r="4946" spans="3:10" x14ac:dyDescent="0.3">
      <c r="C4946">
        <v>4469</v>
      </c>
      <c r="D4946" s="40">
        <v>2.5221980005231979</v>
      </c>
      <c r="I4946">
        <v>4469</v>
      </c>
      <c r="J4946" s="134">
        <v>0.28285264805831889</v>
      </c>
    </row>
    <row r="4947" spans="3:10" x14ac:dyDescent="0.3">
      <c r="C4947">
        <v>4470</v>
      </c>
      <c r="D4947" s="40">
        <v>2.3323352124411585</v>
      </c>
      <c r="I4947">
        <v>4470</v>
      </c>
      <c r="J4947" s="134">
        <v>0.10807300523039376</v>
      </c>
    </row>
    <row r="4948" spans="3:10" x14ac:dyDescent="0.3">
      <c r="C4948">
        <v>4471</v>
      </c>
      <c r="D4948" s="40">
        <v>3.420277215577034</v>
      </c>
      <c r="I4948">
        <v>4471</v>
      </c>
      <c r="J4948" s="134">
        <v>0.17917753846015305</v>
      </c>
    </row>
    <row r="4949" spans="3:10" x14ac:dyDescent="0.3">
      <c r="C4949">
        <v>4472</v>
      </c>
      <c r="D4949" s="40">
        <v>2.8529964196435351</v>
      </c>
      <c r="I4949">
        <v>4472</v>
      </c>
      <c r="J4949" s="134">
        <v>0.13224925146772626</v>
      </c>
    </row>
    <row r="4950" spans="3:10" x14ac:dyDescent="0.3">
      <c r="C4950">
        <v>4473</v>
      </c>
      <c r="D4950" s="40">
        <v>2.1625812995151832</v>
      </c>
      <c r="I4950">
        <v>4473</v>
      </c>
      <c r="J4950" s="134">
        <v>0.20639780877742608</v>
      </c>
    </row>
    <row r="4951" spans="3:10" x14ac:dyDescent="0.3">
      <c r="C4951">
        <v>4474</v>
      </c>
      <c r="D4951" s="40">
        <v>2.3350794780049418</v>
      </c>
      <c r="I4951">
        <v>4474</v>
      </c>
      <c r="J4951" s="134">
        <v>0.19936213514233825</v>
      </c>
    </row>
    <row r="4952" spans="3:10" x14ac:dyDescent="0.3">
      <c r="C4952">
        <v>4475</v>
      </c>
      <c r="D4952" s="40">
        <v>3.401584062205147</v>
      </c>
      <c r="I4952">
        <v>4475</v>
      </c>
      <c r="J4952" s="134">
        <v>0.26240078358397323</v>
      </c>
    </row>
    <row r="4953" spans="3:10" x14ac:dyDescent="0.3">
      <c r="C4953">
        <v>4476</v>
      </c>
      <c r="D4953" s="40">
        <v>3.1920281117595248</v>
      </c>
      <c r="I4953">
        <v>4476</v>
      </c>
      <c r="J4953" s="134">
        <v>8.343881023340205E-2</v>
      </c>
    </row>
    <row r="4954" spans="3:10" x14ac:dyDescent="0.3">
      <c r="C4954">
        <v>4477</v>
      </c>
      <c r="D4954" s="40">
        <v>3.2751089143404686</v>
      </c>
      <c r="I4954">
        <v>4477</v>
      </c>
      <c r="J4954" s="134">
        <v>0.12625122161196423</v>
      </c>
    </row>
    <row r="4955" spans="3:10" x14ac:dyDescent="0.3">
      <c r="C4955">
        <v>4478</v>
      </c>
      <c r="D4955" s="40">
        <v>1.8496123880791895</v>
      </c>
      <c r="I4955">
        <v>4478</v>
      </c>
      <c r="J4955" s="134">
        <v>0.18598936485930051</v>
      </c>
    </row>
    <row r="4956" spans="3:10" x14ac:dyDescent="0.3">
      <c r="C4956">
        <v>4479</v>
      </c>
      <c r="D4956" s="40">
        <v>3.4236020940818164</v>
      </c>
      <c r="I4956">
        <v>4479</v>
      </c>
      <c r="J4956" s="134">
        <v>0.30187118281892666</v>
      </c>
    </row>
    <row r="4957" spans="3:10" x14ac:dyDescent="0.3">
      <c r="C4957">
        <v>4480</v>
      </c>
      <c r="D4957" s="40">
        <v>2.2593337212806706</v>
      </c>
      <c r="I4957">
        <v>4480</v>
      </c>
      <c r="J4957" s="134">
        <v>6.5290220780764852E-2</v>
      </c>
    </row>
    <row r="4958" spans="3:10" x14ac:dyDescent="0.3">
      <c r="C4958">
        <v>4481</v>
      </c>
      <c r="D4958" s="40">
        <v>3.1774478718081656</v>
      </c>
      <c r="I4958">
        <v>4481</v>
      </c>
      <c r="J4958" s="134">
        <v>0.31173467389947374</v>
      </c>
    </row>
    <row r="4959" spans="3:10" x14ac:dyDescent="0.3">
      <c r="C4959">
        <v>4482</v>
      </c>
      <c r="D4959" s="40">
        <v>2.8362552989775267</v>
      </c>
      <c r="I4959">
        <v>4482</v>
      </c>
      <c r="J4959" s="134">
        <v>0.32012858986610326</v>
      </c>
    </row>
    <row r="4960" spans="3:10" x14ac:dyDescent="0.3">
      <c r="C4960">
        <v>4483</v>
      </c>
      <c r="D4960" s="40">
        <v>2.605087249054248</v>
      </c>
      <c r="I4960">
        <v>4483</v>
      </c>
      <c r="J4960" s="134">
        <v>0.28019584914854678</v>
      </c>
    </row>
    <row r="4961" spans="3:10" x14ac:dyDescent="0.3">
      <c r="C4961">
        <v>4484</v>
      </c>
      <c r="D4961" s="40">
        <v>3.0676931872183149</v>
      </c>
      <c r="I4961">
        <v>4484</v>
      </c>
      <c r="J4961" s="134">
        <v>0.33086628554169328</v>
      </c>
    </row>
    <row r="4962" spans="3:10" x14ac:dyDescent="0.3">
      <c r="C4962">
        <v>4485</v>
      </c>
      <c r="D4962" s="40">
        <v>3.5481007188239615</v>
      </c>
      <c r="I4962">
        <v>4485</v>
      </c>
      <c r="J4962" s="134">
        <v>0.3102186532308453</v>
      </c>
    </row>
    <row r="4963" spans="3:10" x14ac:dyDescent="0.3">
      <c r="C4963">
        <v>4486</v>
      </c>
      <c r="D4963" s="40">
        <v>1.6326694078115622</v>
      </c>
      <c r="I4963">
        <v>4486</v>
      </c>
      <c r="J4963" s="134">
        <v>0.23799780196889153</v>
      </c>
    </row>
    <row r="4964" spans="3:10" x14ac:dyDescent="0.3">
      <c r="C4964">
        <v>4487</v>
      </c>
      <c r="D4964" s="40">
        <v>1.7835623198658859</v>
      </c>
      <c r="I4964">
        <v>4487</v>
      </c>
      <c r="J4964" s="134">
        <v>0.29006666198291864</v>
      </c>
    </row>
    <row r="4965" spans="3:10" x14ac:dyDescent="0.3">
      <c r="C4965">
        <v>4488</v>
      </c>
      <c r="D4965" s="40">
        <v>1.9163726886464811</v>
      </c>
      <c r="I4965">
        <v>4488</v>
      </c>
      <c r="J4965" s="134">
        <v>0.28699313966832252</v>
      </c>
    </row>
    <row r="4966" spans="3:10" x14ac:dyDescent="0.3">
      <c r="C4966">
        <v>4489</v>
      </c>
      <c r="D4966" s="40">
        <v>3.3978137911274713</v>
      </c>
      <c r="I4966">
        <v>4489</v>
      </c>
      <c r="J4966" s="134">
        <v>0.34925191670631328</v>
      </c>
    </row>
    <row r="4967" spans="3:10" x14ac:dyDescent="0.3">
      <c r="C4967">
        <v>4490</v>
      </c>
      <c r="D4967" s="40">
        <v>2.9637829598750809</v>
      </c>
      <c r="I4967">
        <v>4490</v>
      </c>
      <c r="J4967" s="134">
        <v>0.17432928354736266</v>
      </c>
    </row>
    <row r="4968" spans="3:10" x14ac:dyDescent="0.3">
      <c r="C4968">
        <v>4491</v>
      </c>
      <c r="D4968" s="40">
        <v>3.2905544091372021</v>
      </c>
      <c r="I4968">
        <v>4491</v>
      </c>
      <c r="J4968" s="134">
        <v>0.24943081648875864</v>
      </c>
    </row>
    <row r="4969" spans="3:10" x14ac:dyDescent="0.3">
      <c r="C4969">
        <v>4492</v>
      </c>
      <c r="D4969" s="40">
        <v>2.8868501175156762</v>
      </c>
      <c r="I4969">
        <v>4492</v>
      </c>
      <c r="J4969" s="134">
        <v>0.24182431311621944</v>
      </c>
    </row>
    <row r="4970" spans="3:10" x14ac:dyDescent="0.3">
      <c r="C4970">
        <v>4493</v>
      </c>
      <c r="D4970" s="40">
        <v>2.1200597687371951</v>
      </c>
      <c r="I4970">
        <v>4493</v>
      </c>
      <c r="J4970" s="134">
        <v>0.31533233585384934</v>
      </c>
    </row>
    <row r="4971" spans="3:10" x14ac:dyDescent="0.3">
      <c r="C4971">
        <v>4494</v>
      </c>
      <c r="D4971" s="40">
        <v>2.5072247507495473</v>
      </c>
      <c r="I4971">
        <v>4494</v>
      </c>
      <c r="J4971" s="134">
        <v>0.3513575855614659</v>
      </c>
    </row>
    <row r="4972" spans="3:10" x14ac:dyDescent="0.3">
      <c r="C4972">
        <v>4495</v>
      </c>
      <c r="D4972" s="40">
        <v>1.8222883482413199</v>
      </c>
      <c r="I4972">
        <v>4495</v>
      </c>
      <c r="J4972" s="134">
        <v>0.31501419051550061</v>
      </c>
    </row>
    <row r="4973" spans="3:10" x14ac:dyDescent="0.3">
      <c r="C4973">
        <v>4496</v>
      </c>
      <c r="D4973" s="40">
        <v>2.6443722344624909</v>
      </c>
      <c r="I4973">
        <v>4496</v>
      </c>
      <c r="J4973" s="134">
        <v>0.39110420261962142</v>
      </c>
    </row>
    <row r="4974" spans="3:10" x14ac:dyDescent="0.3">
      <c r="C4974">
        <v>4497</v>
      </c>
      <c r="D4974" s="40">
        <v>2.2101234904468958</v>
      </c>
      <c r="I4974">
        <v>4497</v>
      </c>
      <c r="J4974" s="134">
        <v>0.15545535348977002</v>
      </c>
    </row>
    <row r="4975" spans="3:10" x14ac:dyDescent="0.3">
      <c r="C4975">
        <v>4498</v>
      </c>
      <c r="D4975" s="40">
        <v>2.8849829792584907</v>
      </c>
      <c r="I4975">
        <v>4498</v>
      </c>
      <c r="J4975" s="134">
        <v>0.19318571358954628</v>
      </c>
    </row>
    <row r="4976" spans="3:10" x14ac:dyDescent="0.3">
      <c r="C4976">
        <v>4499</v>
      </c>
      <c r="D4976" s="40">
        <v>2.1041262297645771</v>
      </c>
      <c r="I4976">
        <v>4499</v>
      </c>
      <c r="J4976" s="134">
        <v>8.4731673856992096E-2</v>
      </c>
    </row>
    <row r="4977" spans="3:10" x14ac:dyDescent="0.3">
      <c r="C4977">
        <v>4500</v>
      </c>
      <c r="D4977" s="40">
        <v>3.256855857419013</v>
      </c>
      <c r="I4977">
        <v>4500</v>
      </c>
      <c r="J4977" s="134">
        <v>0.27979576098808434</v>
      </c>
    </row>
    <row r="4978" spans="3:10" x14ac:dyDescent="0.3">
      <c r="C4978">
        <v>4501</v>
      </c>
      <c r="D4978" s="40">
        <v>2.8724777328245983</v>
      </c>
      <c r="I4978">
        <v>4501</v>
      </c>
      <c r="J4978" s="134">
        <v>0.38811610799235341</v>
      </c>
    </row>
    <row r="4979" spans="3:10" x14ac:dyDescent="0.3">
      <c r="C4979">
        <v>4502</v>
      </c>
      <c r="D4979" s="40">
        <v>2.8318338380416495</v>
      </c>
      <c r="I4979">
        <v>4502</v>
      </c>
      <c r="J4979" s="134">
        <v>0.17708317626327652</v>
      </c>
    </row>
    <row r="4980" spans="3:10" x14ac:dyDescent="0.3">
      <c r="C4980">
        <v>4503</v>
      </c>
      <c r="D4980" s="40">
        <v>2.4808654265382661</v>
      </c>
      <c r="I4980">
        <v>4503</v>
      </c>
      <c r="J4980" s="134">
        <v>0.21053737165490061</v>
      </c>
    </row>
    <row r="4981" spans="3:10" x14ac:dyDescent="0.3">
      <c r="C4981">
        <v>4504</v>
      </c>
      <c r="D4981" s="40">
        <v>2.6777644895941264</v>
      </c>
      <c r="I4981">
        <v>4504</v>
      </c>
      <c r="J4981" s="134">
        <v>0.26219611050582037</v>
      </c>
    </row>
    <row r="4982" spans="3:10" x14ac:dyDescent="0.3">
      <c r="C4982">
        <v>4505</v>
      </c>
      <c r="D4982" s="40">
        <v>3.0594107782359545</v>
      </c>
      <c r="I4982">
        <v>4505</v>
      </c>
      <c r="J4982" s="134">
        <v>0.18920084015963323</v>
      </c>
    </row>
    <row r="4983" spans="3:10" x14ac:dyDescent="0.3">
      <c r="C4983">
        <v>4506</v>
      </c>
      <c r="D4983" s="40">
        <v>2.6550250210271584</v>
      </c>
      <c r="I4983">
        <v>4506</v>
      </c>
      <c r="J4983" s="134">
        <v>0.15106640886942557</v>
      </c>
    </row>
    <row r="4984" spans="3:10" x14ac:dyDescent="0.3">
      <c r="C4984">
        <v>4507</v>
      </c>
      <c r="D4984" s="40">
        <v>2.2427589110769235</v>
      </c>
      <c r="I4984">
        <v>4507</v>
      </c>
      <c r="J4984" s="134">
        <v>0.16887195949739375</v>
      </c>
    </row>
    <row r="4985" spans="3:10" x14ac:dyDescent="0.3">
      <c r="C4985">
        <v>4508</v>
      </c>
      <c r="D4985" s="40">
        <v>1.9188681264615208</v>
      </c>
      <c r="I4985">
        <v>4508</v>
      </c>
      <c r="J4985" s="134">
        <v>0.39299229331491947</v>
      </c>
    </row>
    <row r="4986" spans="3:10" x14ac:dyDescent="0.3">
      <c r="C4986">
        <v>4509</v>
      </c>
      <c r="D4986" s="40">
        <v>2.5874256428749889</v>
      </c>
      <c r="I4986">
        <v>4509</v>
      </c>
      <c r="J4986" s="134">
        <v>0.29982710480266128</v>
      </c>
    </row>
    <row r="4987" spans="3:10" x14ac:dyDescent="0.3">
      <c r="C4987">
        <v>4510</v>
      </c>
      <c r="D4987" s="40">
        <v>2.3152741793859208</v>
      </c>
      <c r="I4987">
        <v>4510</v>
      </c>
      <c r="J4987" s="134">
        <v>0.2985971938836145</v>
      </c>
    </row>
    <row r="4988" spans="3:10" x14ac:dyDescent="0.3">
      <c r="C4988">
        <v>4511</v>
      </c>
      <c r="D4988" s="40">
        <v>2.1409180552992337</v>
      </c>
      <c r="I4988">
        <v>4511</v>
      </c>
      <c r="J4988" s="134">
        <v>0.14363305838193985</v>
      </c>
    </row>
    <row r="4989" spans="3:10" x14ac:dyDescent="0.3">
      <c r="C4989">
        <v>4512</v>
      </c>
      <c r="D4989" s="40">
        <v>1.9826671757224452</v>
      </c>
      <c r="I4989">
        <v>4512</v>
      </c>
      <c r="J4989" s="134">
        <v>0.3403253933292929</v>
      </c>
    </row>
    <row r="4990" spans="3:10" x14ac:dyDescent="0.3">
      <c r="C4990">
        <v>4513</v>
      </c>
      <c r="D4990" s="40">
        <v>2.8092271696199806</v>
      </c>
      <c r="I4990">
        <v>4513</v>
      </c>
      <c r="J4990" s="134">
        <v>0.21331224937715665</v>
      </c>
    </row>
    <row r="4991" spans="3:10" x14ac:dyDescent="0.3">
      <c r="C4991">
        <v>4514</v>
      </c>
      <c r="D4991" s="40">
        <v>1.8970036695206223</v>
      </c>
      <c r="I4991">
        <v>4514</v>
      </c>
      <c r="J4991" s="134">
        <v>0.24580313096035922</v>
      </c>
    </row>
    <row r="4992" spans="3:10" x14ac:dyDescent="0.3">
      <c r="C4992">
        <v>4515</v>
      </c>
      <c r="D4992" s="40">
        <v>1.7716773205637282</v>
      </c>
      <c r="I4992">
        <v>4515</v>
      </c>
      <c r="J4992" s="134">
        <v>0.27065962664057519</v>
      </c>
    </row>
    <row r="4993" spans="3:10" x14ac:dyDescent="0.3">
      <c r="C4993">
        <v>4516</v>
      </c>
      <c r="D4993" s="40">
        <v>2.2105917137811266</v>
      </c>
      <c r="I4993">
        <v>4516</v>
      </c>
      <c r="J4993" s="134">
        <v>0.25701388401445846</v>
      </c>
    </row>
    <row r="4994" spans="3:10" x14ac:dyDescent="0.3">
      <c r="C4994">
        <v>4517</v>
      </c>
      <c r="D4994" s="40">
        <v>2.4500338569778157</v>
      </c>
      <c r="I4994">
        <v>4517</v>
      </c>
      <c r="J4994" s="134">
        <v>0.26182285318315857</v>
      </c>
    </row>
    <row r="4995" spans="3:10" x14ac:dyDescent="0.3">
      <c r="C4995">
        <v>4518</v>
      </c>
      <c r="D4995" s="40">
        <v>2.5885254822454611</v>
      </c>
      <c r="I4995">
        <v>4518</v>
      </c>
      <c r="J4995" s="134">
        <v>0.22832030955387839</v>
      </c>
    </row>
    <row r="4996" spans="3:10" x14ac:dyDescent="0.3">
      <c r="C4996">
        <v>4519</v>
      </c>
      <c r="D4996" s="40">
        <v>1.9462408898878458</v>
      </c>
      <c r="I4996">
        <v>4519</v>
      </c>
      <c r="J4996" s="134">
        <v>0.17208515301737615</v>
      </c>
    </row>
    <row r="4997" spans="3:10" x14ac:dyDescent="0.3">
      <c r="C4997">
        <v>4520</v>
      </c>
      <c r="D4997" s="40">
        <v>2.0041216821084618</v>
      </c>
      <c r="I4997">
        <v>4520</v>
      </c>
      <c r="J4997" s="134">
        <v>9.7690963843629186E-2</v>
      </c>
    </row>
    <row r="4998" spans="3:10" x14ac:dyDescent="0.3">
      <c r="C4998">
        <v>4521</v>
      </c>
      <c r="D4998" s="40">
        <v>2.5909896577770057</v>
      </c>
      <c r="I4998">
        <v>4521</v>
      </c>
      <c r="J4998" s="134">
        <v>0.15015694442861305</v>
      </c>
    </row>
    <row r="4999" spans="3:10" x14ac:dyDescent="0.3">
      <c r="C4999">
        <v>4522</v>
      </c>
      <c r="D4999" s="40">
        <v>2.9822793700583237</v>
      </c>
      <c r="I4999">
        <v>4522</v>
      </c>
      <c r="J4999" s="134">
        <v>0.28096385742066499</v>
      </c>
    </row>
    <row r="5000" spans="3:10" x14ac:dyDescent="0.3">
      <c r="C5000">
        <v>4523</v>
      </c>
      <c r="D5000" s="40">
        <v>1.7967189935438239</v>
      </c>
      <c r="I5000">
        <v>4523</v>
      </c>
      <c r="J5000" s="134">
        <v>0.21014788947305973</v>
      </c>
    </row>
    <row r="5001" spans="3:10" x14ac:dyDescent="0.3">
      <c r="C5001">
        <v>4524</v>
      </c>
      <c r="D5001" s="40">
        <v>2.0579272692662602</v>
      </c>
      <c r="I5001">
        <v>4524</v>
      </c>
      <c r="J5001" s="134">
        <v>0.25319171446212341</v>
      </c>
    </row>
    <row r="5002" spans="3:10" x14ac:dyDescent="0.3">
      <c r="C5002">
        <v>4525</v>
      </c>
      <c r="D5002" s="40">
        <v>2.8869206184811742</v>
      </c>
      <c r="I5002">
        <v>4525</v>
      </c>
      <c r="J5002" s="134">
        <v>0.32880430601854682</v>
      </c>
    </row>
    <row r="5003" spans="3:10" x14ac:dyDescent="0.3">
      <c r="C5003">
        <v>4526</v>
      </c>
      <c r="D5003" s="40">
        <v>1.4773315360531076</v>
      </c>
      <c r="I5003">
        <v>4526</v>
      </c>
      <c r="J5003" s="134">
        <v>0.32963325731799653</v>
      </c>
    </row>
    <row r="5004" spans="3:10" x14ac:dyDescent="0.3">
      <c r="C5004">
        <v>4527</v>
      </c>
      <c r="D5004" s="40">
        <v>3.125007009789416</v>
      </c>
      <c r="I5004">
        <v>4527</v>
      </c>
      <c r="J5004" s="134">
        <v>0.14414754099110261</v>
      </c>
    </row>
    <row r="5005" spans="3:10" x14ac:dyDescent="0.3">
      <c r="C5005">
        <v>4528</v>
      </c>
      <c r="D5005" s="40">
        <v>2.4632222929886529</v>
      </c>
      <c r="I5005">
        <v>4528</v>
      </c>
      <c r="J5005" s="134">
        <v>0.32092634854463897</v>
      </c>
    </row>
    <row r="5006" spans="3:10" x14ac:dyDescent="0.3">
      <c r="C5006">
        <v>4529</v>
      </c>
      <c r="D5006" s="40">
        <v>2.241485275688079</v>
      </c>
      <c r="I5006">
        <v>4529</v>
      </c>
      <c r="J5006" s="134">
        <v>0.14913954836958032</v>
      </c>
    </row>
    <row r="5007" spans="3:10" x14ac:dyDescent="0.3">
      <c r="C5007">
        <v>4530</v>
      </c>
      <c r="D5007" s="40">
        <v>3.4314368075218149</v>
      </c>
      <c r="I5007">
        <v>4530</v>
      </c>
      <c r="J5007" s="134">
        <v>0.30089820282847546</v>
      </c>
    </row>
    <row r="5008" spans="3:10" x14ac:dyDescent="0.3">
      <c r="C5008">
        <v>4531</v>
      </c>
      <c r="D5008" s="40">
        <v>2.5622074489436417</v>
      </c>
      <c r="I5008">
        <v>4531</v>
      </c>
      <c r="J5008" s="134">
        <v>0.15019831910136605</v>
      </c>
    </row>
    <row r="5009" spans="3:10" x14ac:dyDescent="0.3">
      <c r="C5009">
        <v>4532</v>
      </c>
      <c r="D5009" s="40">
        <v>2.2410653944068071</v>
      </c>
      <c r="I5009">
        <v>4532</v>
      </c>
      <c r="J5009" s="134">
        <v>0.21361482310286073</v>
      </c>
    </row>
    <row r="5010" spans="3:10" x14ac:dyDescent="0.3">
      <c r="C5010">
        <v>4533</v>
      </c>
      <c r="D5010" s="40">
        <v>2.8691893266312105</v>
      </c>
      <c r="I5010">
        <v>4533</v>
      </c>
      <c r="J5010" s="134">
        <v>0.2552177370823081</v>
      </c>
    </row>
    <row r="5011" spans="3:10" x14ac:dyDescent="0.3">
      <c r="C5011">
        <v>4534</v>
      </c>
      <c r="D5011" s="40">
        <v>3.3123044499861707</v>
      </c>
      <c r="I5011">
        <v>4534</v>
      </c>
      <c r="J5011" s="134">
        <v>0.20060251487172209</v>
      </c>
    </row>
    <row r="5012" spans="3:10" x14ac:dyDescent="0.3">
      <c r="C5012">
        <v>4535</v>
      </c>
      <c r="D5012" s="40">
        <v>2.0002073180590054</v>
      </c>
      <c r="I5012">
        <v>4535</v>
      </c>
      <c r="J5012" s="134">
        <v>0.27956228703960373</v>
      </c>
    </row>
    <row r="5013" spans="3:10" x14ac:dyDescent="0.3">
      <c r="C5013">
        <v>4536</v>
      </c>
      <c r="D5013" s="40">
        <v>2.0318157594835577</v>
      </c>
      <c r="I5013">
        <v>4536</v>
      </c>
      <c r="J5013" s="134">
        <v>0.2927857894548227</v>
      </c>
    </row>
    <row r="5014" spans="3:10" x14ac:dyDescent="0.3">
      <c r="C5014">
        <v>4537</v>
      </c>
      <c r="D5014" s="40">
        <v>2.9338086904562664</v>
      </c>
      <c r="I5014">
        <v>4537</v>
      </c>
      <c r="J5014" s="134">
        <v>0.16126564776835273</v>
      </c>
    </row>
    <row r="5015" spans="3:10" x14ac:dyDescent="0.3">
      <c r="C5015">
        <v>4538</v>
      </c>
      <c r="D5015" s="40">
        <v>1.750251481702265</v>
      </c>
      <c r="I5015">
        <v>4538</v>
      </c>
      <c r="J5015" s="134">
        <v>0.1749875232115885</v>
      </c>
    </row>
    <row r="5016" spans="3:10" x14ac:dyDescent="0.3">
      <c r="C5016">
        <v>4539</v>
      </c>
      <c r="D5016" s="40">
        <v>2.7182511399901088</v>
      </c>
      <c r="I5016">
        <v>4539</v>
      </c>
      <c r="J5016" s="134">
        <v>0.19221779188091004</v>
      </c>
    </row>
    <row r="5017" spans="3:10" x14ac:dyDescent="0.3">
      <c r="C5017">
        <v>4540</v>
      </c>
      <c r="D5017" s="40">
        <v>2.1362892257049149</v>
      </c>
      <c r="I5017">
        <v>4540</v>
      </c>
      <c r="J5017" s="134">
        <v>0.31542657625563919</v>
      </c>
    </row>
    <row r="5018" spans="3:10" x14ac:dyDescent="0.3">
      <c r="C5018">
        <v>4541</v>
      </c>
      <c r="D5018" s="40">
        <v>2.3436888535585414</v>
      </c>
      <c r="I5018">
        <v>4541</v>
      </c>
      <c r="J5018" s="134">
        <v>0.24557810006003433</v>
      </c>
    </row>
    <row r="5019" spans="3:10" x14ac:dyDescent="0.3">
      <c r="C5019">
        <v>4542</v>
      </c>
      <c r="D5019" s="40">
        <v>2.1921740479357039</v>
      </c>
      <c r="I5019">
        <v>4542</v>
      </c>
      <c r="J5019" s="134">
        <v>0.17847982154478692</v>
      </c>
    </row>
    <row r="5020" spans="3:10" x14ac:dyDescent="0.3">
      <c r="C5020">
        <v>4543</v>
      </c>
      <c r="D5020" s="40">
        <v>1.642060660930138</v>
      </c>
      <c r="I5020">
        <v>4543</v>
      </c>
      <c r="J5020" s="134">
        <v>0.1439647516038125</v>
      </c>
    </row>
    <row r="5021" spans="3:10" x14ac:dyDescent="0.3">
      <c r="C5021">
        <v>4544</v>
      </c>
      <c r="D5021" s="40">
        <v>2.7237407876214279</v>
      </c>
      <c r="I5021">
        <v>4544</v>
      </c>
      <c r="J5021" s="134">
        <v>0.34358438106342981</v>
      </c>
    </row>
    <row r="5022" spans="3:10" x14ac:dyDescent="0.3">
      <c r="C5022">
        <v>4545</v>
      </c>
      <c r="D5022" s="40">
        <v>3.0921894579325704</v>
      </c>
      <c r="I5022">
        <v>4545</v>
      </c>
      <c r="J5022" s="134">
        <v>0.20735314098212942</v>
      </c>
    </row>
    <row r="5023" spans="3:10" x14ac:dyDescent="0.3">
      <c r="C5023">
        <v>4546</v>
      </c>
      <c r="D5023" s="40">
        <v>2.6192791482429572</v>
      </c>
      <c r="I5023">
        <v>4546</v>
      </c>
      <c r="J5023" s="134">
        <v>0.22270701321523867</v>
      </c>
    </row>
    <row r="5024" spans="3:10" x14ac:dyDescent="0.3">
      <c r="C5024">
        <v>4547</v>
      </c>
      <c r="D5024" s="40">
        <v>3.5063742732860801</v>
      </c>
      <c r="I5024">
        <v>4547</v>
      </c>
      <c r="J5024" s="134">
        <v>0.10472682489413265</v>
      </c>
    </row>
    <row r="5025" spans="3:10" x14ac:dyDescent="0.3">
      <c r="C5025">
        <v>4548</v>
      </c>
      <c r="D5025" s="40">
        <v>2.6629634027776623</v>
      </c>
      <c r="I5025">
        <v>4548</v>
      </c>
      <c r="J5025" s="134">
        <v>0.20817658073784706</v>
      </c>
    </row>
    <row r="5026" spans="3:10" x14ac:dyDescent="0.3">
      <c r="C5026">
        <v>4549</v>
      </c>
      <c r="D5026" s="40">
        <v>1.9889948992475539</v>
      </c>
      <c r="I5026">
        <v>4549</v>
      </c>
      <c r="J5026" s="134">
        <v>0.24181195605518946</v>
      </c>
    </row>
    <row r="5027" spans="3:10" x14ac:dyDescent="0.3">
      <c r="C5027">
        <v>4550</v>
      </c>
      <c r="D5027" s="40">
        <v>2.3126138704949191</v>
      </c>
      <c r="I5027">
        <v>4550</v>
      </c>
      <c r="J5027" s="134">
        <v>0.15453370529918753</v>
      </c>
    </row>
    <row r="5028" spans="3:10" x14ac:dyDescent="0.3">
      <c r="C5028">
        <v>4551</v>
      </c>
      <c r="D5028" s="40">
        <v>2.5302974692761149</v>
      </c>
      <c r="I5028">
        <v>4551</v>
      </c>
      <c r="J5028" s="134">
        <v>0.1968409333697434</v>
      </c>
    </row>
    <row r="5029" spans="3:10" x14ac:dyDescent="0.3">
      <c r="C5029">
        <v>4552</v>
      </c>
      <c r="D5029" s="40">
        <v>2.0491680682446902</v>
      </c>
      <c r="I5029">
        <v>4552</v>
      </c>
      <c r="J5029" s="134">
        <v>0.39762588936109577</v>
      </c>
    </row>
    <row r="5030" spans="3:10" x14ac:dyDescent="0.3">
      <c r="C5030">
        <v>4553</v>
      </c>
      <c r="D5030" s="40">
        <v>2.4678960340810687</v>
      </c>
      <c r="I5030">
        <v>4553</v>
      </c>
      <c r="J5030" s="134">
        <v>0.21298359591706895</v>
      </c>
    </row>
    <row r="5031" spans="3:10" x14ac:dyDescent="0.3">
      <c r="C5031">
        <v>4554</v>
      </c>
      <c r="D5031" s="40">
        <v>3.0300688366983497</v>
      </c>
      <c r="I5031">
        <v>4554</v>
      </c>
      <c r="J5031" s="134">
        <v>0.2402184825535425</v>
      </c>
    </row>
    <row r="5032" spans="3:10" x14ac:dyDescent="0.3">
      <c r="C5032">
        <v>4555</v>
      </c>
      <c r="D5032" s="40">
        <v>2.455319993326309</v>
      </c>
      <c r="I5032">
        <v>4555</v>
      </c>
      <c r="J5032" s="134">
        <v>0.29129201517199887</v>
      </c>
    </row>
    <row r="5033" spans="3:10" x14ac:dyDescent="0.3">
      <c r="C5033">
        <v>4556</v>
      </c>
      <c r="D5033" s="40">
        <v>3.1369666206165867</v>
      </c>
      <c r="I5033">
        <v>4556</v>
      </c>
      <c r="J5033" s="134">
        <v>0.12313833830259657</v>
      </c>
    </row>
    <row r="5034" spans="3:10" x14ac:dyDescent="0.3">
      <c r="C5034">
        <v>4557</v>
      </c>
      <c r="D5034" s="40">
        <v>2.3196687637462712</v>
      </c>
      <c r="I5034">
        <v>4557</v>
      </c>
      <c r="J5034" s="134">
        <v>0.26271505793202476</v>
      </c>
    </row>
    <row r="5035" spans="3:10" x14ac:dyDescent="0.3">
      <c r="C5035">
        <v>4558</v>
      </c>
      <c r="D5035" s="40">
        <v>3.1670409825407058</v>
      </c>
      <c r="I5035">
        <v>4558</v>
      </c>
      <c r="J5035" s="134">
        <v>0.22255302730830007</v>
      </c>
    </row>
    <row r="5036" spans="3:10" x14ac:dyDescent="0.3">
      <c r="C5036">
        <v>4559</v>
      </c>
      <c r="D5036" s="40">
        <v>1.6151325321666961</v>
      </c>
      <c r="I5036">
        <v>4559</v>
      </c>
      <c r="J5036" s="134">
        <v>0.32379773372508458</v>
      </c>
    </row>
    <row r="5037" spans="3:10" x14ac:dyDescent="0.3">
      <c r="C5037">
        <v>4560</v>
      </c>
      <c r="D5037" s="40">
        <v>2.4758093056746082</v>
      </c>
      <c r="I5037">
        <v>4560</v>
      </c>
      <c r="J5037" s="134">
        <v>0.17555984199080998</v>
      </c>
    </row>
    <row r="5038" spans="3:10" x14ac:dyDescent="0.3">
      <c r="C5038">
        <v>4561</v>
      </c>
      <c r="D5038" s="40">
        <v>2.9219137884312727</v>
      </c>
      <c r="I5038">
        <v>4561</v>
      </c>
      <c r="J5038" s="134">
        <v>0.28346111421759623</v>
      </c>
    </row>
    <row r="5039" spans="3:10" x14ac:dyDescent="0.3">
      <c r="C5039">
        <v>4562</v>
      </c>
      <c r="D5039" s="40">
        <v>2.7650783302425217</v>
      </c>
      <c r="I5039">
        <v>4562</v>
      </c>
      <c r="J5039" s="134">
        <v>7.6409423883899485E-2</v>
      </c>
    </row>
    <row r="5040" spans="3:10" x14ac:dyDescent="0.3">
      <c r="C5040">
        <v>4563</v>
      </c>
      <c r="D5040" s="40">
        <v>2.7971489721879204</v>
      </c>
      <c r="I5040">
        <v>4563</v>
      </c>
      <c r="J5040" s="134">
        <v>0.12650646938151233</v>
      </c>
    </row>
    <row r="5041" spans="3:10" x14ac:dyDescent="0.3">
      <c r="C5041">
        <v>4564</v>
      </c>
      <c r="D5041" s="40">
        <v>2.3095193360991919</v>
      </c>
      <c r="I5041">
        <v>4564</v>
      </c>
      <c r="J5041" s="134">
        <v>0.16949845364408822</v>
      </c>
    </row>
    <row r="5042" spans="3:10" x14ac:dyDescent="0.3">
      <c r="C5042">
        <v>4565</v>
      </c>
      <c r="D5042" s="40">
        <v>2.546334976331726</v>
      </c>
      <c r="I5042">
        <v>4565</v>
      </c>
      <c r="J5042" s="134">
        <v>7.6020145860433486E-2</v>
      </c>
    </row>
    <row r="5043" spans="3:10" x14ac:dyDescent="0.3">
      <c r="C5043">
        <v>4566</v>
      </c>
      <c r="D5043" s="40">
        <v>3.3146933412808628</v>
      </c>
      <c r="I5043">
        <v>4566</v>
      </c>
      <c r="J5043" s="134">
        <v>0.16653636226819102</v>
      </c>
    </row>
    <row r="5044" spans="3:10" x14ac:dyDescent="0.3">
      <c r="C5044">
        <v>4567</v>
      </c>
      <c r="D5044" s="40">
        <v>1.7879404653196374</v>
      </c>
      <c r="I5044">
        <v>4567</v>
      </c>
      <c r="J5044" s="134">
        <v>0.19344622157869518</v>
      </c>
    </row>
    <row r="5045" spans="3:10" x14ac:dyDescent="0.3">
      <c r="C5045">
        <v>4568</v>
      </c>
      <c r="D5045" s="40">
        <v>1.6756894815561048</v>
      </c>
      <c r="I5045">
        <v>4568</v>
      </c>
      <c r="J5045" s="134">
        <v>0.36281252267250164</v>
      </c>
    </row>
    <row r="5046" spans="3:10" x14ac:dyDescent="0.3">
      <c r="C5046">
        <v>4569</v>
      </c>
      <c r="D5046" s="40">
        <v>2.2223681067152556</v>
      </c>
      <c r="I5046">
        <v>4569</v>
      </c>
      <c r="J5046" s="134">
        <v>0.33344301359390682</v>
      </c>
    </row>
    <row r="5047" spans="3:10" x14ac:dyDescent="0.3">
      <c r="C5047">
        <v>4570</v>
      </c>
      <c r="D5047" s="40">
        <v>2.0245293180957384</v>
      </c>
      <c r="I5047">
        <v>4570</v>
      </c>
      <c r="J5047" s="134">
        <v>0.26278900845619146</v>
      </c>
    </row>
    <row r="5048" spans="3:10" x14ac:dyDescent="0.3">
      <c r="C5048">
        <v>4571</v>
      </c>
      <c r="D5048" s="40">
        <v>2.6615714312937611</v>
      </c>
      <c r="I5048">
        <v>4571</v>
      </c>
      <c r="J5048" s="134">
        <v>0.11315354004649891</v>
      </c>
    </row>
    <row r="5049" spans="3:10" x14ac:dyDescent="0.3">
      <c r="C5049">
        <v>4572</v>
      </c>
      <c r="D5049" s="40">
        <v>1.9537332181843943</v>
      </c>
      <c r="I5049">
        <v>4572</v>
      </c>
      <c r="J5049" s="134">
        <v>0.11156822224181195</v>
      </c>
    </row>
    <row r="5050" spans="3:10" x14ac:dyDescent="0.3">
      <c r="C5050">
        <v>4573</v>
      </c>
      <c r="D5050" s="40">
        <v>2.970364855215013</v>
      </c>
      <c r="I5050">
        <v>4573</v>
      </c>
      <c r="J5050" s="134">
        <v>0.3006830446840929</v>
      </c>
    </row>
    <row r="5051" spans="3:10" x14ac:dyDescent="0.3">
      <c r="C5051">
        <v>4574</v>
      </c>
      <c r="D5051" s="40">
        <v>3.4624820601405184</v>
      </c>
      <c r="I5051">
        <v>4574</v>
      </c>
      <c r="J5051" s="134">
        <v>0.19962784657524102</v>
      </c>
    </row>
    <row r="5052" spans="3:10" x14ac:dyDescent="0.3">
      <c r="C5052">
        <v>4575</v>
      </c>
      <c r="D5052" s="40">
        <v>2.7010512116180245</v>
      </c>
      <c r="I5052">
        <v>4575</v>
      </c>
      <c r="J5052" s="134">
        <v>0.246908291284196</v>
      </c>
    </row>
    <row r="5053" spans="3:10" x14ac:dyDescent="0.3">
      <c r="C5053">
        <v>4576</v>
      </c>
      <c r="D5053" s="40">
        <v>2.8452170040387217</v>
      </c>
      <c r="I5053">
        <v>4576</v>
      </c>
      <c r="J5053" s="134">
        <v>0.27027374143566241</v>
      </c>
    </row>
    <row r="5054" spans="3:10" x14ac:dyDescent="0.3">
      <c r="C5054">
        <v>4577</v>
      </c>
      <c r="D5054" s="40">
        <v>1.7287866310586595</v>
      </c>
      <c r="I5054">
        <v>4577</v>
      </c>
      <c r="J5054" s="134">
        <v>0.30789043930756588</v>
      </c>
    </row>
    <row r="5055" spans="3:10" x14ac:dyDescent="0.3">
      <c r="C5055">
        <v>4578</v>
      </c>
      <c r="D5055" s="40">
        <v>2.1108351942758028</v>
      </c>
      <c r="I5055">
        <v>4578</v>
      </c>
      <c r="J5055" s="134">
        <v>0.13118251954099613</v>
      </c>
    </row>
    <row r="5056" spans="3:10" x14ac:dyDescent="0.3">
      <c r="C5056">
        <v>4579</v>
      </c>
      <c r="D5056" s="40">
        <v>2.6079458742462411</v>
      </c>
      <c r="I5056">
        <v>4579</v>
      </c>
      <c r="J5056" s="134">
        <v>0.29592111072052152</v>
      </c>
    </row>
    <row r="5057" spans="3:10" x14ac:dyDescent="0.3">
      <c r="C5057">
        <v>4580</v>
      </c>
      <c r="D5057" s="40">
        <v>2.2429686356059078</v>
      </c>
      <c r="I5057">
        <v>4580</v>
      </c>
      <c r="J5057" s="134">
        <v>0.16459676049419825</v>
      </c>
    </row>
    <row r="5058" spans="3:10" x14ac:dyDescent="0.3">
      <c r="C5058">
        <v>4581</v>
      </c>
      <c r="D5058" s="40">
        <v>1.890109416312399</v>
      </c>
      <c r="I5058">
        <v>4581</v>
      </c>
      <c r="J5058" s="134">
        <v>0.28991747876282026</v>
      </c>
    </row>
    <row r="5059" spans="3:10" x14ac:dyDescent="0.3">
      <c r="C5059">
        <v>4582</v>
      </c>
      <c r="D5059" s="40">
        <v>2.273893267104147</v>
      </c>
      <c r="I5059">
        <v>4582</v>
      </c>
      <c r="J5059" s="134">
        <v>0.18992875162893808</v>
      </c>
    </row>
    <row r="5060" spans="3:10" x14ac:dyDescent="0.3">
      <c r="C5060">
        <v>4583</v>
      </c>
      <c r="D5060" s="40">
        <v>2.8025245327709518</v>
      </c>
      <c r="I5060">
        <v>4583</v>
      </c>
      <c r="J5060" s="134">
        <v>0.24162448678452342</v>
      </c>
    </row>
    <row r="5061" spans="3:10" x14ac:dyDescent="0.3">
      <c r="C5061">
        <v>4584</v>
      </c>
      <c r="D5061" s="40">
        <v>2.5383275556394902</v>
      </c>
      <c r="I5061">
        <v>4584</v>
      </c>
      <c r="J5061" s="134">
        <v>0.20039349290004305</v>
      </c>
    </row>
    <row r="5062" spans="3:10" x14ac:dyDescent="0.3">
      <c r="C5062">
        <v>4585</v>
      </c>
      <c r="D5062" s="40">
        <v>2.7692037667302207</v>
      </c>
      <c r="I5062">
        <v>4585</v>
      </c>
      <c r="J5062" s="134">
        <v>0.25188572506496398</v>
      </c>
    </row>
    <row r="5063" spans="3:10" x14ac:dyDescent="0.3">
      <c r="C5063">
        <v>4586</v>
      </c>
      <c r="D5063" s="40">
        <v>2.2770314426951552</v>
      </c>
      <c r="I5063">
        <v>4586</v>
      </c>
      <c r="J5063" s="134">
        <v>0.13240022030062693</v>
      </c>
    </row>
    <row r="5064" spans="3:10" x14ac:dyDescent="0.3">
      <c r="C5064">
        <v>4587</v>
      </c>
      <c r="D5064" s="40">
        <v>1.710169409398653</v>
      </c>
      <c r="I5064">
        <v>4587</v>
      </c>
      <c r="J5064" s="134">
        <v>0.29301762692918243</v>
      </c>
    </row>
    <row r="5065" spans="3:10" x14ac:dyDescent="0.3">
      <c r="C5065">
        <v>4588</v>
      </c>
      <c r="D5065" s="40">
        <v>2.0874072915159321</v>
      </c>
      <c r="I5065">
        <v>4588</v>
      </c>
      <c r="J5065" s="134">
        <v>0.25964634899236771</v>
      </c>
    </row>
    <row r="5066" spans="3:10" x14ac:dyDescent="0.3">
      <c r="C5066">
        <v>4589</v>
      </c>
      <c r="D5066" s="40">
        <v>1.9600107040430259</v>
      </c>
      <c r="I5066">
        <v>4589</v>
      </c>
      <c r="J5066" s="134">
        <v>0.23623706953785972</v>
      </c>
    </row>
    <row r="5067" spans="3:10" x14ac:dyDescent="0.3">
      <c r="C5067">
        <v>4590</v>
      </c>
      <c r="D5067" s="40">
        <v>3.145961879442821</v>
      </c>
      <c r="I5067">
        <v>4590</v>
      </c>
      <c r="J5067" s="134">
        <v>0.27914954628866462</v>
      </c>
    </row>
    <row r="5068" spans="3:10" x14ac:dyDescent="0.3">
      <c r="C5068">
        <v>4591</v>
      </c>
      <c r="D5068" s="40">
        <v>3.1753678248501567</v>
      </c>
      <c r="I5068">
        <v>4591</v>
      </c>
      <c r="J5068" s="134">
        <v>0.26943858021943168</v>
      </c>
    </row>
    <row r="5069" spans="3:10" x14ac:dyDescent="0.3">
      <c r="C5069">
        <v>4592</v>
      </c>
      <c r="D5069" s="40">
        <v>2.5997643093223219</v>
      </c>
      <c r="I5069">
        <v>4592</v>
      </c>
      <c r="J5069" s="134">
        <v>0.27433421812228542</v>
      </c>
    </row>
    <row r="5070" spans="3:10" x14ac:dyDescent="0.3">
      <c r="C5070">
        <v>4593</v>
      </c>
      <c r="D5070" s="40">
        <v>2.0897302722953754</v>
      </c>
      <c r="I5070">
        <v>4593</v>
      </c>
      <c r="J5070" s="134">
        <v>0.27622433296988014</v>
      </c>
    </row>
    <row r="5071" spans="3:10" x14ac:dyDescent="0.3">
      <c r="C5071">
        <v>4594</v>
      </c>
      <c r="D5071" s="40">
        <v>3.2122993953014656</v>
      </c>
      <c r="I5071">
        <v>4594</v>
      </c>
      <c r="J5071" s="134">
        <v>0.25192057511741162</v>
      </c>
    </row>
    <row r="5072" spans="3:10" x14ac:dyDescent="0.3">
      <c r="C5072">
        <v>4595</v>
      </c>
      <c r="D5072" s="40">
        <v>2.1193334875274346</v>
      </c>
      <c r="I5072">
        <v>4595</v>
      </c>
      <c r="J5072" s="134">
        <v>0.18274452263719554</v>
      </c>
    </row>
    <row r="5073" spans="3:10" x14ac:dyDescent="0.3">
      <c r="C5073">
        <v>4596</v>
      </c>
      <c r="D5073" s="40">
        <v>2.0721304052394189</v>
      </c>
      <c r="I5073">
        <v>4596</v>
      </c>
      <c r="J5073" s="134">
        <v>0.20675444444344904</v>
      </c>
    </row>
    <row r="5074" spans="3:10" x14ac:dyDescent="0.3">
      <c r="C5074">
        <v>4597</v>
      </c>
      <c r="D5074" s="40">
        <v>1.7080881116705275</v>
      </c>
      <c r="I5074">
        <v>4597</v>
      </c>
      <c r="J5074" s="134">
        <v>0.26225103669892635</v>
      </c>
    </row>
    <row r="5075" spans="3:10" x14ac:dyDescent="0.3">
      <c r="C5075">
        <v>4598</v>
      </c>
      <c r="D5075" s="40">
        <v>2.44018256779749</v>
      </c>
      <c r="I5075">
        <v>4598</v>
      </c>
      <c r="J5075" s="134">
        <v>0.32263999407480148</v>
      </c>
    </row>
    <row r="5076" spans="3:10" x14ac:dyDescent="0.3">
      <c r="C5076">
        <v>4599</v>
      </c>
      <c r="D5076" s="40">
        <v>3.2763068197086596</v>
      </c>
      <c r="I5076">
        <v>4599</v>
      </c>
      <c r="J5076" s="134">
        <v>0.21680318369712692</v>
      </c>
    </row>
    <row r="5077" spans="3:10" x14ac:dyDescent="0.3">
      <c r="C5077">
        <v>4600</v>
      </c>
      <c r="D5077" s="40">
        <v>2.4755311551202337</v>
      </c>
      <c r="I5077">
        <v>4600</v>
      </c>
      <c r="J5077" s="134">
        <v>0.33755426593197568</v>
      </c>
    </row>
    <row r="5078" spans="3:10" x14ac:dyDescent="0.3">
      <c r="C5078">
        <v>4601</v>
      </c>
      <c r="D5078" s="40">
        <v>2.7745136950869465</v>
      </c>
      <c r="I5078">
        <v>4601</v>
      </c>
      <c r="J5078" s="134">
        <v>0.34530793332391152</v>
      </c>
    </row>
    <row r="5079" spans="3:10" x14ac:dyDescent="0.3">
      <c r="C5079">
        <v>4602</v>
      </c>
      <c r="D5079" s="40">
        <v>3.0434820428616076</v>
      </c>
      <c r="I5079">
        <v>4602</v>
      </c>
      <c r="J5079" s="134">
        <v>0.38555343239520479</v>
      </c>
    </row>
    <row r="5080" spans="3:10" x14ac:dyDescent="0.3">
      <c r="C5080">
        <v>4603</v>
      </c>
      <c r="D5080" s="40">
        <v>3.5222059140637532</v>
      </c>
      <c r="I5080">
        <v>4603</v>
      </c>
      <c r="J5080" s="134">
        <v>0.38335844215932346</v>
      </c>
    </row>
    <row r="5081" spans="3:10" x14ac:dyDescent="0.3">
      <c r="C5081">
        <v>4604</v>
      </c>
      <c r="D5081" s="40">
        <v>3.0252225739387573</v>
      </c>
      <c r="I5081">
        <v>4604</v>
      </c>
      <c r="J5081" s="134">
        <v>0.19981859251752998</v>
      </c>
    </row>
    <row r="5082" spans="3:10" x14ac:dyDescent="0.3">
      <c r="C5082">
        <v>4605</v>
      </c>
      <c r="D5082" s="40">
        <v>1.7282300692488879</v>
      </c>
      <c r="I5082">
        <v>4605</v>
      </c>
      <c r="J5082" s="134">
        <v>0.10669086756321189</v>
      </c>
    </row>
    <row r="5083" spans="3:10" x14ac:dyDescent="0.3">
      <c r="C5083">
        <v>4606</v>
      </c>
      <c r="D5083" s="40">
        <v>2.5366340853262135</v>
      </c>
      <c r="I5083">
        <v>4606</v>
      </c>
      <c r="J5083" s="134">
        <v>0.12935965148596384</v>
      </c>
    </row>
    <row r="5084" spans="3:10" x14ac:dyDescent="0.3">
      <c r="C5084">
        <v>4607</v>
      </c>
      <c r="D5084" s="40">
        <v>2.6963831677555303</v>
      </c>
      <c r="I5084">
        <v>4607</v>
      </c>
      <c r="J5084" s="134">
        <v>0.27769001948641936</v>
      </c>
    </row>
    <row r="5085" spans="3:10" x14ac:dyDescent="0.3">
      <c r="C5085">
        <v>4608</v>
      </c>
      <c r="D5085" s="40">
        <v>3.1848710273458325</v>
      </c>
      <c r="I5085">
        <v>4608</v>
      </c>
      <c r="J5085" s="134">
        <v>0.32435895943117976</v>
      </c>
    </row>
    <row r="5086" spans="3:10" x14ac:dyDescent="0.3">
      <c r="C5086">
        <v>4609</v>
      </c>
      <c r="D5086" s="40">
        <v>2.2027814298840371</v>
      </c>
      <c r="I5086">
        <v>4609</v>
      </c>
      <c r="J5086" s="134">
        <v>0.35179676767947399</v>
      </c>
    </row>
    <row r="5087" spans="3:10" x14ac:dyDescent="0.3">
      <c r="C5087">
        <v>4610</v>
      </c>
      <c r="D5087" s="40">
        <v>1.7437745281771027</v>
      </c>
      <c r="I5087">
        <v>4610</v>
      </c>
      <c r="J5087" s="134">
        <v>0.27658388963473257</v>
      </c>
    </row>
    <row r="5088" spans="3:10" x14ac:dyDescent="0.3">
      <c r="C5088">
        <v>4611</v>
      </c>
      <c r="D5088" s="40">
        <v>2.1019801014456716</v>
      </c>
      <c r="I5088">
        <v>4611</v>
      </c>
      <c r="J5088" s="134">
        <v>0.28827878252060413</v>
      </c>
    </row>
    <row r="5089" spans="3:10" x14ac:dyDescent="0.3">
      <c r="C5089">
        <v>4612</v>
      </c>
      <c r="D5089" s="40">
        <v>1.8798897795931733</v>
      </c>
      <c r="I5089">
        <v>4612</v>
      </c>
      <c r="J5089" s="134">
        <v>0.16947667274183509</v>
      </c>
    </row>
    <row r="5090" spans="3:10" x14ac:dyDescent="0.3">
      <c r="C5090">
        <v>4613</v>
      </c>
      <c r="D5090" s="40">
        <v>2.6818847891670279</v>
      </c>
      <c r="I5090">
        <v>4613</v>
      </c>
      <c r="J5090" s="134">
        <v>0.24106348496358843</v>
      </c>
    </row>
    <row r="5091" spans="3:10" x14ac:dyDescent="0.3">
      <c r="C5091">
        <v>4614</v>
      </c>
      <c r="D5091" s="40">
        <v>2.0959650226912676</v>
      </c>
      <c r="I5091">
        <v>4614</v>
      </c>
      <c r="J5091" s="134">
        <v>9.9948194708589622E-2</v>
      </c>
    </row>
    <row r="5092" spans="3:10" x14ac:dyDescent="0.3">
      <c r="C5092">
        <v>4615</v>
      </c>
      <c r="D5092" s="40">
        <v>2.1697417816067839</v>
      </c>
      <c r="I5092">
        <v>4615</v>
      </c>
      <c r="J5092" s="134">
        <v>0.27400709167406911</v>
      </c>
    </row>
    <row r="5093" spans="3:10" x14ac:dyDescent="0.3">
      <c r="C5093">
        <v>4616</v>
      </c>
      <c r="D5093" s="40">
        <v>2.2473371766627368</v>
      </c>
      <c r="I5093">
        <v>4616</v>
      </c>
      <c r="J5093" s="134">
        <v>0.18446508785137095</v>
      </c>
    </row>
    <row r="5094" spans="3:10" x14ac:dyDescent="0.3">
      <c r="C5094">
        <v>4617</v>
      </c>
      <c r="D5094" s="40">
        <v>2.6267805432539646</v>
      </c>
      <c r="I5094">
        <v>4617</v>
      </c>
      <c r="J5094" s="134">
        <v>0.20831922681317905</v>
      </c>
    </row>
    <row r="5095" spans="3:10" x14ac:dyDescent="0.3">
      <c r="C5095">
        <v>4618</v>
      </c>
      <c r="D5095" s="40">
        <v>2.2524763054570158</v>
      </c>
      <c r="I5095">
        <v>4618</v>
      </c>
      <c r="J5095" s="134">
        <v>0.29191595158750316</v>
      </c>
    </row>
    <row r="5096" spans="3:10" x14ac:dyDescent="0.3">
      <c r="C5096">
        <v>4619</v>
      </c>
      <c r="D5096" s="40">
        <v>1.7368981199671296</v>
      </c>
      <c r="I5096">
        <v>4619</v>
      </c>
      <c r="J5096" s="134">
        <v>0.19037097141981008</v>
      </c>
    </row>
    <row r="5097" spans="3:10" x14ac:dyDescent="0.3">
      <c r="C5097">
        <v>4620</v>
      </c>
      <c r="D5097" s="40">
        <v>2.8594055692796867</v>
      </c>
      <c r="I5097">
        <v>4620</v>
      </c>
      <c r="J5097" s="134">
        <v>0.33252794594765023</v>
      </c>
    </row>
    <row r="5098" spans="3:10" x14ac:dyDescent="0.3">
      <c r="C5098">
        <v>4621</v>
      </c>
      <c r="D5098" s="40">
        <v>2.1825902331247926</v>
      </c>
      <c r="I5098">
        <v>4621</v>
      </c>
      <c r="J5098" s="134">
        <v>9.0336727316997489E-2</v>
      </c>
    </row>
    <row r="5099" spans="3:10" x14ac:dyDescent="0.3">
      <c r="C5099">
        <v>4622</v>
      </c>
      <c r="D5099" s="40">
        <v>3.258119391585192</v>
      </c>
      <c r="I5099">
        <v>4622</v>
      </c>
      <c r="J5099" s="134">
        <v>0.29722572877791742</v>
      </c>
    </row>
    <row r="5100" spans="3:10" x14ac:dyDescent="0.3">
      <c r="C5100">
        <v>4623</v>
      </c>
      <c r="D5100" s="40">
        <v>2.7836024301383717</v>
      </c>
      <c r="I5100">
        <v>4623</v>
      </c>
      <c r="J5100" s="134">
        <v>0.2837108073434369</v>
      </c>
    </row>
    <row r="5101" spans="3:10" x14ac:dyDescent="0.3">
      <c r="C5101">
        <v>4624</v>
      </c>
      <c r="D5101" s="40">
        <v>3.2684530893041499</v>
      </c>
      <c r="I5101">
        <v>4624</v>
      </c>
      <c r="J5101" s="134">
        <v>0.19614611482703914</v>
      </c>
    </row>
    <row r="5102" spans="3:10" x14ac:dyDescent="0.3">
      <c r="C5102">
        <v>4625</v>
      </c>
      <c r="D5102" s="40">
        <v>2.2286203833367053</v>
      </c>
      <c r="I5102">
        <v>4625</v>
      </c>
      <c r="J5102" s="134">
        <v>0.28129940990663616</v>
      </c>
    </row>
    <row r="5103" spans="3:10" x14ac:dyDescent="0.3">
      <c r="C5103">
        <v>4626</v>
      </c>
      <c r="D5103" s="40">
        <v>2.374689587869093</v>
      </c>
      <c r="I5103">
        <v>4626</v>
      </c>
      <c r="J5103" s="134">
        <v>0.25279663603003288</v>
      </c>
    </row>
    <row r="5104" spans="3:10" x14ac:dyDescent="0.3">
      <c r="C5104">
        <v>4627</v>
      </c>
      <c r="D5104" s="40">
        <v>2.6460505049006962</v>
      </c>
      <c r="I5104">
        <v>4627</v>
      </c>
      <c r="J5104" s="134">
        <v>0.28963944880498493</v>
      </c>
    </row>
    <row r="5105" spans="3:10" x14ac:dyDescent="0.3">
      <c r="C5105">
        <v>4628</v>
      </c>
      <c r="D5105" s="40">
        <v>3.3834145239654334</v>
      </c>
      <c r="I5105">
        <v>4628</v>
      </c>
      <c r="J5105" s="134">
        <v>0.1556833598495464</v>
      </c>
    </row>
    <row r="5106" spans="3:10" x14ac:dyDescent="0.3">
      <c r="C5106">
        <v>4629</v>
      </c>
      <c r="D5106" s="40">
        <v>2.0940259558995336</v>
      </c>
      <c r="I5106">
        <v>4629</v>
      </c>
      <c r="J5106" s="134">
        <v>0.292678984305347</v>
      </c>
    </row>
    <row r="5107" spans="3:10" x14ac:dyDescent="0.3">
      <c r="C5107">
        <v>4630</v>
      </c>
      <c r="D5107" s="40">
        <v>2.2328434187328088</v>
      </c>
      <c r="I5107">
        <v>4630</v>
      </c>
      <c r="J5107" s="134">
        <v>0.18709766590507115</v>
      </c>
    </row>
    <row r="5108" spans="3:10" x14ac:dyDescent="0.3">
      <c r="C5108">
        <v>4631</v>
      </c>
      <c r="D5108" s="40">
        <v>3.1274558744231187</v>
      </c>
      <c r="I5108">
        <v>4631</v>
      </c>
      <c r="J5108" s="134">
        <v>0.26812907038955602</v>
      </c>
    </row>
    <row r="5109" spans="3:10" x14ac:dyDescent="0.3">
      <c r="C5109">
        <v>4632</v>
      </c>
      <c r="D5109" s="40">
        <v>2.3872486141985787</v>
      </c>
      <c r="I5109">
        <v>4632</v>
      </c>
      <c r="J5109" s="134">
        <v>0.17090207552843939</v>
      </c>
    </row>
    <row r="5110" spans="3:10" x14ac:dyDescent="0.3">
      <c r="C5110">
        <v>4633</v>
      </c>
      <c r="D5110" s="40">
        <v>2.3628499502009901</v>
      </c>
      <c r="I5110">
        <v>4633</v>
      </c>
      <c r="J5110" s="134">
        <v>0.18726654829376277</v>
      </c>
    </row>
    <row r="5111" spans="3:10" x14ac:dyDescent="0.3">
      <c r="C5111">
        <v>4634</v>
      </c>
      <c r="D5111" s="40">
        <v>2.9896602159079668</v>
      </c>
      <c r="I5111">
        <v>4634</v>
      </c>
      <c r="J5111" s="134">
        <v>0.2658590504590046</v>
      </c>
    </row>
    <row r="5112" spans="3:10" x14ac:dyDescent="0.3">
      <c r="C5112">
        <v>4635</v>
      </c>
      <c r="D5112" s="40">
        <v>2.5130485608412751</v>
      </c>
      <c r="I5112">
        <v>4635</v>
      </c>
      <c r="J5112" s="134">
        <v>0.23374286742799288</v>
      </c>
    </row>
    <row r="5113" spans="3:10" x14ac:dyDescent="0.3">
      <c r="C5113">
        <v>4636</v>
      </c>
      <c r="D5113" s="40">
        <v>1.4799479581847117</v>
      </c>
      <c r="I5113">
        <v>4636</v>
      </c>
      <c r="J5113" s="134">
        <v>0.32684418394113757</v>
      </c>
    </row>
    <row r="5114" spans="3:10" x14ac:dyDescent="0.3">
      <c r="C5114">
        <v>4637</v>
      </c>
      <c r="D5114" s="40">
        <v>1.6560527706953696</v>
      </c>
      <c r="I5114">
        <v>4637</v>
      </c>
      <c r="J5114" s="134">
        <v>0.26295798040969132</v>
      </c>
    </row>
    <row r="5115" spans="3:10" x14ac:dyDescent="0.3">
      <c r="C5115">
        <v>4638</v>
      </c>
      <c r="D5115" s="40">
        <v>2.2933773492932761</v>
      </c>
      <c r="I5115">
        <v>4638</v>
      </c>
      <c r="J5115" s="134">
        <v>0.32145831051638663</v>
      </c>
    </row>
    <row r="5116" spans="3:10" x14ac:dyDescent="0.3">
      <c r="C5116">
        <v>4639</v>
      </c>
      <c r="D5116" s="40">
        <v>3.0465790478767358</v>
      </c>
      <c r="I5116">
        <v>4639</v>
      </c>
      <c r="J5116" s="134">
        <v>0.20922250861503411</v>
      </c>
    </row>
    <row r="5117" spans="3:10" x14ac:dyDescent="0.3">
      <c r="C5117">
        <v>4640</v>
      </c>
      <c r="D5117" s="40">
        <v>3.0019751072890002</v>
      </c>
      <c r="I5117">
        <v>4640</v>
      </c>
      <c r="J5117" s="134">
        <v>0.31816324658045825</v>
      </c>
    </row>
    <row r="5118" spans="3:10" x14ac:dyDescent="0.3">
      <c r="C5118">
        <v>4641</v>
      </c>
      <c r="D5118" s="40">
        <v>2.1860236944381191</v>
      </c>
      <c r="I5118">
        <v>4641</v>
      </c>
      <c r="J5118" s="134">
        <v>0.36216545695166658</v>
      </c>
    </row>
    <row r="5119" spans="3:10" x14ac:dyDescent="0.3">
      <c r="C5119">
        <v>4642</v>
      </c>
      <c r="D5119" s="40">
        <v>2.9058799005683191</v>
      </c>
      <c r="I5119">
        <v>4642</v>
      </c>
      <c r="J5119" s="134">
        <v>0.2903671587213843</v>
      </c>
    </row>
    <row r="5120" spans="3:10" x14ac:dyDescent="0.3">
      <c r="C5120">
        <v>4643</v>
      </c>
      <c r="D5120" s="40">
        <v>2.5510267259592498</v>
      </c>
      <c r="I5120">
        <v>4643</v>
      </c>
      <c r="J5120" s="134">
        <v>0.36784756134945584</v>
      </c>
    </row>
    <row r="5121" spans="3:10" x14ac:dyDescent="0.3">
      <c r="C5121">
        <v>4644</v>
      </c>
      <c r="D5121" s="40">
        <v>2.577357020885644</v>
      </c>
      <c r="I5121">
        <v>4644</v>
      </c>
      <c r="J5121" s="134">
        <v>0.19542946037871767</v>
      </c>
    </row>
    <row r="5122" spans="3:10" x14ac:dyDescent="0.3">
      <c r="C5122">
        <v>4645</v>
      </c>
      <c r="D5122" s="40">
        <v>2.1105490288108348</v>
      </c>
      <c r="I5122">
        <v>4645</v>
      </c>
      <c r="J5122" s="134">
        <v>0.34599708424216469</v>
      </c>
    </row>
    <row r="5123" spans="3:10" x14ac:dyDescent="0.3">
      <c r="C5123">
        <v>4646</v>
      </c>
      <c r="D5123" s="40">
        <v>2.1126759035595728</v>
      </c>
      <c r="I5123">
        <v>4646</v>
      </c>
      <c r="J5123" s="134">
        <v>0.22552164940483066</v>
      </c>
    </row>
    <row r="5124" spans="3:10" x14ac:dyDescent="0.3">
      <c r="C5124">
        <v>4647</v>
      </c>
      <c r="D5124" s="40">
        <v>3.3137984715790183</v>
      </c>
      <c r="I5124">
        <v>4647</v>
      </c>
      <c r="J5124" s="134">
        <v>8.5456243493007067E-2</v>
      </c>
    </row>
    <row r="5125" spans="3:10" x14ac:dyDescent="0.3">
      <c r="C5125">
        <v>4648</v>
      </c>
      <c r="D5125" s="40">
        <v>2.1162635606349856</v>
      </c>
      <c r="I5125">
        <v>4648</v>
      </c>
      <c r="J5125" s="134">
        <v>0.26653062553396878</v>
      </c>
    </row>
    <row r="5126" spans="3:10" x14ac:dyDescent="0.3">
      <c r="C5126">
        <v>4649</v>
      </c>
      <c r="D5126" s="40">
        <v>1.6607482307447139</v>
      </c>
      <c r="I5126">
        <v>4649</v>
      </c>
      <c r="J5126" s="134">
        <v>0.30328342079299309</v>
      </c>
    </row>
    <row r="5127" spans="3:10" x14ac:dyDescent="0.3">
      <c r="C5127">
        <v>4650</v>
      </c>
      <c r="D5127" s="40">
        <v>3.1216370526122876</v>
      </c>
      <c r="I5127">
        <v>4650</v>
      </c>
      <c r="J5127" s="134">
        <v>0.11164488454500487</v>
      </c>
    </row>
    <row r="5128" spans="3:10" x14ac:dyDescent="0.3">
      <c r="C5128">
        <v>4651</v>
      </c>
      <c r="D5128" s="40">
        <v>1.9890786785170345</v>
      </c>
      <c r="I5128">
        <v>4651</v>
      </c>
      <c r="J5128" s="134">
        <v>0.20634072062577724</v>
      </c>
    </row>
    <row r="5129" spans="3:10" x14ac:dyDescent="0.3">
      <c r="C5129">
        <v>4652</v>
      </c>
      <c r="D5129" s="40">
        <v>2.8807634840189738</v>
      </c>
      <c r="I5129">
        <v>4652</v>
      </c>
      <c r="J5129" s="134">
        <v>0.36500203704764256</v>
      </c>
    </row>
    <row r="5130" spans="3:10" x14ac:dyDescent="0.3">
      <c r="C5130">
        <v>4653</v>
      </c>
      <c r="D5130" s="40">
        <v>2.4920379237180628</v>
      </c>
      <c r="I5130">
        <v>4653</v>
      </c>
      <c r="J5130" s="134">
        <v>0.16667071721661708</v>
      </c>
    </row>
    <row r="5131" spans="3:10" x14ac:dyDescent="0.3">
      <c r="C5131">
        <v>4654</v>
      </c>
      <c r="D5131" s="40">
        <v>2.9532795481726102</v>
      </c>
      <c r="I5131">
        <v>4654</v>
      </c>
      <c r="J5131" s="134">
        <v>0.33957306465969173</v>
      </c>
    </row>
    <row r="5132" spans="3:10" x14ac:dyDescent="0.3">
      <c r="C5132">
        <v>4655</v>
      </c>
      <c r="D5132" s="40">
        <v>2.2325094964501853</v>
      </c>
      <c r="I5132">
        <v>4655</v>
      </c>
      <c r="J5132" s="134">
        <v>0.26031087628893124</v>
      </c>
    </row>
    <row r="5133" spans="3:10" x14ac:dyDescent="0.3">
      <c r="C5133">
        <v>4656</v>
      </c>
      <c r="D5133" s="40">
        <v>2.5538608988594556</v>
      </c>
      <c r="I5133">
        <v>4656</v>
      </c>
      <c r="J5133" s="134">
        <v>0.19513009281061566</v>
      </c>
    </row>
    <row r="5134" spans="3:10" x14ac:dyDescent="0.3">
      <c r="C5134">
        <v>4657</v>
      </c>
      <c r="D5134" s="40">
        <v>1.9302718321501</v>
      </c>
      <c r="I5134">
        <v>4657</v>
      </c>
      <c r="J5134" s="134">
        <v>0.36110685377079799</v>
      </c>
    </row>
    <row r="5135" spans="3:10" x14ac:dyDescent="0.3">
      <c r="C5135">
        <v>4658</v>
      </c>
      <c r="D5135" s="40">
        <v>2.7386147478873948</v>
      </c>
      <c r="I5135">
        <v>4658</v>
      </c>
      <c r="J5135" s="134">
        <v>0.18680849368176156</v>
      </c>
    </row>
    <row r="5136" spans="3:10" x14ac:dyDescent="0.3">
      <c r="C5136">
        <v>4659</v>
      </c>
      <c r="D5136" s="40">
        <v>2.713860270947785</v>
      </c>
      <c r="I5136">
        <v>4659</v>
      </c>
      <c r="J5136" s="134">
        <v>0.29510536689512556</v>
      </c>
    </row>
    <row r="5137" spans="3:10" x14ac:dyDescent="0.3">
      <c r="C5137">
        <v>4660</v>
      </c>
      <c r="D5137" s="40">
        <v>2.1486751584798442</v>
      </c>
      <c r="I5137">
        <v>4660</v>
      </c>
      <c r="J5137" s="134">
        <v>0.25966856876300004</v>
      </c>
    </row>
    <row r="5138" spans="3:10" x14ac:dyDescent="0.3">
      <c r="C5138">
        <v>4661</v>
      </c>
      <c r="D5138" s="40">
        <v>2.6670118061717516</v>
      </c>
      <c r="I5138">
        <v>4661</v>
      </c>
      <c r="J5138" s="134">
        <v>0.22468965179771749</v>
      </c>
    </row>
    <row r="5139" spans="3:10" x14ac:dyDescent="0.3">
      <c r="C5139">
        <v>4662</v>
      </c>
      <c r="D5139" s="40">
        <v>2.6489276563461988</v>
      </c>
      <c r="I5139">
        <v>4662</v>
      </c>
      <c r="J5139" s="134">
        <v>0.36806710832212453</v>
      </c>
    </row>
    <row r="5140" spans="3:10" x14ac:dyDescent="0.3">
      <c r="C5140">
        <v>4663</v>
      </c>
      <c r="D5140" s="40">
        <v>2.6113393955480304</v>
      </c>
      <c r="I5140">
        <v>4663</v>
      </c>
      <c r="J5140" s="134">
        <v>0.18235770899997528</v>
      </c>
    </row>
    <row r="5141" spans="3:10" x14ac:dyDescent="0.3">
      <c r="C5141">
        <v>4664</v>
      </c>
      <c r="D5141" s="40">
        <v>2.3291324050184192</v>
      </c>
      <c r="I5141">
        <v>4664</v>
      </c>
      <c r="J5141" s="134">
        <v>0.26786795994779289</v>
      </c>
    </row>
    <row r="5142" spans="3:10" x14ac:dyDescent="0.3">
      <c r="C5142">
        <v>4665</v>
      </c>
      <c r="D5142" s="40">
        <v>2.9784400588063811</v>
      </c>
      <c r="I5142">
        <v>4665</v>
      </c>
      <c r="J5142" s="134">
        <v>0.21227779584221174</v>
      </c>
    </row>
    <row r="5143" spans="3:10" x14ac:dyDescent="0.3">
      <c r="C5143">
        <v>4666</v>
      </c>
      <c r="D5143" s="40">
        <v>1.8332307313572584</v>
      </c>
      <c r="I5143">
        <v>4666</v>
      </c>
      <c r="J5143" s="134">
        <v>0.25150466132584559</v>
      </c>
    </row>
    <row r="5144" spans="3:10" x14ac:dyDescent="0.3">
      <c r="C5144">
        <v>4667</v>
      </c>
      <c r="D5144" s="40">
        <v>2.8393228561031165</v>
      </c>
      <c r="I5144">
        <v>4667</v>
      </c>
      <c r="J5144" s="134">
        <v>0.13077996333963937</v>
      </c>
    </row>
    <row r="5145" spans="3:10" x14ac:dyDescent="0.3">
      <c r="C5145">
        <v>4668</v>
      </c>
      <c r="D5145" s="40">
        <v>3.1470571123342048</v>
      </c>
      <c r="I5145">
        <v>4668</v>
      </c>
      <c r="J5145" s="134">
        <v>0.28772935218964069</v>
      </c>
    </row>
    <row r="5146" spans="3:10" x14ac:dyDescent="0.3">
      <c r="C5146">
        <v>4669</v>
      </c>
      <c r="D5146" s="40">
        <v>1.7478557544102986</v>
      </c>
      <c r="I5146">
        <v>4669</v>
      </c>
      <c r="J5146" s="134">
        <v>0.18707420173449996</v>
      </c>
    </row>
    <row r="5147" spans="3:10" x14ac:dyDescent="0.3">
      <c r="C5147">
        <v>4670</v>
      </c>
      <c r="D5147" s="40">
        <v>2.0330273354249218</v>
      </c>
      <c r="I5147">
        <v>4670</v>
      </c>
      <c r="J5147" s="134">
        <v>0.17652662838840882</v>
      </c>
    </row>
    <row r="5148" spans="3:10" x14ac:dyDescent="0.3">
      <c r="C5148">
        <v>4671</v>
      </c>
      <c r="D5148" s="40">
        <v>2.5380858914106135</v>
      </c>
      <c r="I5148">
        <v>4671</v>
      </c>
      <c r="J5148" s="134">
        <v>0.22479023197154024</v>
      </c>
    </row>
    <row r="5149" spans="3:10" x14ac:dyDescent="0.3">
      <c r="C5149">
        <v>4672</v>
      </c>
      <c r="D5149" s="40">
        <v>2.9108892464884089</v>
      </c>
      <c r="I5149">
        <v>4672</v>
      </c>
      <c r="J5149" s="134">
        <v>0.19266025959258792</v>
      </c>
    </row>
    <row r="5150" spans="3:10" x14ac:dyDescent="0.3">
      <c r="C5150">
        <v>4673</v>
      </c>
      <c r="D5150" s="40">
        <v>2.5544666991423934</v>
      </c>
      <c r="I5150">
        <v>4673</v>
      </c>
      <c r="J5150" s="134">
        <v>0.23167920557265775</v>
      </c>
    </row>
    <row r="5151" spans="3:10" x14ac:dyDescent="0.3">
      <c r="C5151">
        <v>4674</v>
      </c>
      <c r="D5151" s="40">
        <v>2.7243375768384666</v>
      </c>
      <c r="I5151">
        <v>4674</v>
      </c>
      <c r="J5151" s="134">
        <v>0.33823783863775847</v>
      </c>
    </row>
    <row r="5152" spans="3:10" x14ac:dyDescent="0.3">
      <c r="C5152">
        <v>4675</v>
      </c>
      <c r="D5152" s="40">
        <v>3.4599332662065576</v>
      </c>
      <c r="I5152">
        <v>4675</v>
      </c>
      <c r="J5152" s="134">
        <v>0.19737784542248482</v>
      </c>
    </row>
    <row r="5153" spans="3:10" x14ac:dyDescent="0.3">
      <c r="C5153">
        <v>4676</v>
      </c>
      <c r="D5153" s="40">
        <v>1.9475208793120846</v>
      </c>
      <c r="I5153">
        <v>4676</v>
      </c>
      <c r="J5153" s="134">
        <v>0.30703148701057836</v>
      </c>
    </row>
    <row r="5154" spans="3:10" x14ac:dyDescent="0.3">
      <c r="C5154">
        <v>4677</v>
      </c>
      <c r="D5154" s="40">
        <v>2.4788130422302084</v>
      </c>
      <c r="I5154">
        <v>4677</v>
      </c>
      <c r="J5154" s="134">
        <v>0.29613252662028433</v>
      </c>
    </row>
    <row r="5155" spans="3:10" x14ac:dyDescent="0.3">
      <c r="C5155">
        <v>4678</v>
      </c>
      <c r="D5155" s="40">
        <v>2.293541142368305</v>
      </c>
      <c r="I5155">
        <v>4678</v>
      </c>
      <c r="J5155" s="134">
        <v>0.20587083793562932</v>
      </c>
    </row>
    <row r="5156" spans="3:10" x14ac:dyDescent="0.3">
      <c r="C5156">
        <v>4679</v>
      </c>
      <c r="D5156" s="40">
        <v>1.8721257579057391</v>
      </c>
      <c r="I5156">
        <v>4679</v>
      </c>
      <c r="J5156" s="134">
        <v>0.25285895669925917</v>
      </c>
    </row>
    <row r="5157" spans="3:10" x14ac:dyDescent="0.3">
      <c r="C5157">
        <v>4680</v>
      </c>
      <c r="D5157" s="40">
        <v>2.4991786193943306</v>
      </c>
      <c r="I5157">
        <v>4680</v>
      </c>
      <c r="J5157" s="134">
        <v>0.19347132473311879</v>
      </c>
    </row>
    <row r="5158" spans="3:10" x14ac:dyDescent="0.3">
      <c r="C5158">
        <v>4681</v>
      </c>
      <c r="D5158" s="40">
        <v>2.1712983812537936</v>
      </c>
      <c r="I5158">
        <v>4681</v>
      </c>
      <c r="J5158" s="134">
        <v>0.24841482519289015</v>
      </c>
    </row>
    <row r="5159" spans="3:10" x14ac:dyDescent="0.3">
      <c r="C5159">
        <v>4682</v>
      </c>
      <c r="D5159" s="40">
        <v>2.0774486756529433</v>
      </c>
      <c r="I5159">
        <v>4682</v>
      </c>
      <c r="J5159" s="134">
        <v>0.2045464338493137</v>
      </c>
    </row>
    <row r="5160" spans="3:10" x14ac:dyDescent="0.3">
      <c r="C5160">
        <v>4683</v>
      </c>
      <c r="D5160" s="40">
        <v>2.4759876022079128</v>
      </c>
      <c r="I5160">
        <v>4683</v>
      </c>
      <c r="J5160" s="134">
        <v>0.31851052336525387</v>
      </c>
    </row>
    <row r="5161" spans="3:10" x14ac:dyDescent="0.3">
      <c r="C5161">
        <v>4684</v>
      </c>
      <c r="D5161" s="40">
        <v>2.9745521080996369</v>
      </c>
      <c r="I5161">
        <v>4684</v>
      </c>
      <c r="J5161" s="134">
        <v>8.9456751147540592E-2</v>
      </c>
    </row>
    <row r="5162" spans="3:10" x14ac:dyDescent="0.3">
      <c r="C5162">
        <v>4685</v>
      </c>
      <c r="D5162" s="40">
        <v>2.0636861710237731</v>
      </c>
      <c r="I5162">
        <v>4685</v>
      </c>
      <c r="J5162" s="134">
        <v>0.21609191390699034</v>
      </c>
    </row>
    <row r="5163" spans="3:10" x14ac:dyDescent="0.3">
      <c r="C5163">
        <v>4686</v>
      </c>
      <c r="D5163" s="40">
        <v>3.0041273396880364</v>
      </c>
      <c r="I5163">
        <v>4686</v>
      </c>
      <c r="J5163" s="134">
        <v>0.23017028033376574</v>
      </c>
    </row>
    <row r="5164" spans="3:10" x14ac:dyDescent="0.3">
      <c r="C5164">
        <v>4687</v>
      </c>
      <c r="D5164" s="40">
        <v>2.7804983494096618</v>
      </c>
      <c r="I5164">
        <v>4687</v>
      </c>
      <c r="J5164" s="134">
        <v>0.2547616310543519</v>
      </c>
    </row>
    <row r="5165" spans="3:10" x14ac:dyDescent="0.3">
      <c r="C5165">
        <v>4688</v>
      </c>
      <c r="D5165" s="40">
        <v>1.447091778398788</v>
      </c>
      <c r="I5165">
        <v>4688</v>
      </c>
      <c r="J5165" s="134">
        <v>0.2798235970052354</v>
      </c>
    </row>
    <row r="5166" spans="3:10" x14ac:dyDescent="0.3">
      <c r="C5166">
        <v>4689</v>
      </c>
      <c r="D5166" s="40">
        <v>2.0136550996711704</v>
      </c>
      <c r="I5166">
        <v>4689</v>
      </c>
      <c r="J5166" s="134">
        <v>0.20054599213639235</v>
      </c>
    </row>
    <row r="5167" spans="3:10" x14ac:dyDescent="0.3">
      <c r="C5167">
        <v>4690</v>
      </c>
      <c r="D5167" s="40">
        <v>2.6399748579205227</v>
      </c>
      <c r="I5167">
        <v>4690</v>
      </c>
      <c r="J5167" s="134">
        <v>0.18391530581222182</v>
      </c>
    </row>
    <row r="5168" spans="3:10" x14ac:dyDescent="0.3">
      <c r="C5168">
        <v>4691</v>
      </c>
      <c r="D5168" s="40">
        <v>2.2829596575509989</v>
      </c>
      <c r="I5168">
        <v>4691</v>
      </c>
      <c r="J5168" s="134">
        <v>0.26207995583124433</v>
      </c>
    </row>
    <row r="5169" spans="3:10" x14ac:dyDescent="0.3">
      <c r="C5169">
        <v>4692</v>
      </c>
      <c r="D5169" s="40">
        <v>2.8460376501847304</v>
      </c>
      <c r="I5169">
        <v>4692</v>
      </c>
      <c r="J5169" s="134">
        <v>0.33562385225062186</v>
      </c>
    </row>
    <row r="5170" spans="3:10" x14ac:dyDescent="0.3">
      <c r="C5170">
        <v>4693</v>
      </c>
      <c r="D5170" s="40">
        <v>2.1865346642871861</v>
      </c>
      <c r="I5170">
        <v>4693</v>
      </c>
      <c r="J5170" s="134">
        <v>0.18039326302165803</v>
      </c>
    </row>
    <row r="5171" spans="3:10" x14ac:dyDescent="0.3">
      <c r="C5171">
        <v>4694</v>
      </c>
      <c r="D5171" s="40">
        <v>2.2651442926510179</v>
      </c>
      <c r="I5171">
        <v>4694</v>
      </c>
      <c r="J5171" s="134">
        <v>0.25761940610894429</v>
      </c>
    </row>
    <row r="5172" spans="3:10" x14ac:dyDescent="0.3">
      <c r="C5172">
        <v>4695</v>
      </c>
      <c r="D5172" s="40">
        <v>1.9334731424454503</v>
      </c>
      <c r="I5172">
        <v>4695</v>
      </c>
      <c r="J5172" s="134">
        <v>0.20412470015664619</v>
      </c>
    </row>
    <row r="5173" spans="3:10" x14ac:dyDescent="0.3">
      <c r="C5173">
        <v>4696</v>
      </c>
      <c r="D5173" s="40">
        <v>2.0170344949276657</v>
      </c>
      <c r="I5173">
        <v>4696</v>
      </c>
      <c r="J5173" s="134">
        <v>0.25700510835923462</v>
      </c>
    </row>
    <row r="5174" spans="3:10" x14ac:dyDescent="0.3">
      <c r="C5174">
        <v>4697</v>
      </c>
      <c r="D5174" s="40">
        <v>2.2933223712011439</v>
      </c>
      <c r="I5174">
        <v>4697</v>
      </c>
      <c r="J5174" s="134">
        <v>0.14944846527338962</v>
      </c>
    </row>
    <row r="5175" spans="3:10" x14ac:dyDescent="0.3">
      <c r="C5175">
        <v>4698</v>
      </c>
      <c r="D5175" s="40">
        <v>2.2621021707295217</v>
      </c>
      <c r="I5175">
        <v>4698</v>
      </c>
      <c r="J5175" s="134">
        <v>0.27496601315927416</v>
      </c>
    </row>
    <row r="5176" spans="3:10" x14ac:dyDescent="0.3">
      <c r="C5176">
        <v>4699</v>
      </c>
      <c r="D5176" s="40">
        <v>2.126491226682929</v>
      </c>
      <c r="I5176">
        <v>4699</v>
      </c>
      <c r="J5176" s="134">
        <v>0.1993248901180662</v>
      </c>
    </row>
    <row r="5177" spans="3:10" x14ac:dyDescent="0.3">
      <c r="C5177">
        <v>4700</v>
      </c>
      <c r="D5177" s="40">
        <v>3.090609601766352</v>
      </c>
      <c r="I5177">
        <v>4700</v>
      </c>
      <c r="J5177" s="134">
        <v>0.14272405502702457</v>
      </c>
    </row>
    <row r="5178" spans="3:10" x14ac:dyDescent="0.3">
      <c r="C5178">
        <v>4701</v>
      </c>
      <c r="D5178" s="40">
        <v>2.2862245982043072</v>
      </c>
      <c r="I5178">
        <v>4701</v>
      </c>
      <c r="J5178" s="134">
        <v>0.28048904106966299</v>
      </c>
    </row>
    <row r="5179" spans="3:10" x14ac:dyDescent="0.3">
      <c r="C5179">
        <v>4702</v>
      </c>
      <c r="D5179" s="40">
        <v>2.2770183707989835</v>
      </c>
      <c r="I5179">
        <v>4702</v>
      </c>
      <c r="J5179" s="134">
        <v>0.24289432546675083</v>
      </c>
    </row>
    <row r="5180" spans="3:10" x14ac:dyDescent="0.3">
      <c r="C5180">
        <v>4703</v>
      </c>
      <c r="D5180" s="40">
        <v>1.7422999712448639</v>
      </c>
      <c r="I5180">
        <v>4703</v>
      </c>
      <c r="J5180" s="134">
        <v>0.22768182966445538</v>
      </c>
    </row>
    <row r="5181" spans="3:10" x14ac:dyDescent="0.3">
      <c r="C5181">
        <v>4704</v>
      </c>
      <c r="D5181" s="40">
        <v>2.9062495754013091</v>
      </c>
      <c r="I5181">
        <v>4704</v>
      </c>
      <c r="J5181" s="134">
        <v>0.19581239734522682</v>
      </c>
    </row>
    <row r="5182" spans="3:10" x14ac:dyDescent="0.3">
      <c r="C5182">
        <v>4705</v>
      </c>
      <c r="D5182" s="40">
        <v>3.1494425337765364</v>
      </c>
      <c r="I5182">
        <v>4705</v>
      </c>
      <c r="J5182" s="134">
        <v>0.23702831867816321</v>
      </c>
    </row>
    <row r="5183" spans="3:10" x14ac:dyDescent="0.3">
      <c r="C5183">
        <v>4706</v>
      </c>
      <c r="D5183" s="40">
        <v>3.0748295600494502</v>
      </c>
      <c r="I5183">
        <v>4706</v>
      </c>
      <c r="J5183" s="134">
        <v>0.13062428394205261</v>
      </c>
    </row>
    <row r="5184" spans="3:10" x14ac:dyDescent="0.3">
      <c r="C5184">
        <v>4707</v>
      </c>
      <c r="D5184" s="40">
        <v>2.2024604546828992</v>
      </c>
      <c r="I5184">
        <v>4707</v>
      </c>
      <c r="J5184" s="134">
        <v>0.25823688014376645</v>
      </c>
    </row>
    <row r="5185" spans="3:10" x14ac:dyDescent="0.3">
      <c r="C5185">
        <v>4708</v>
      </c>
      <c r="D5185" s="40">
        <v>2.7603381982014095</v>
      </c>
      <c r="I5185">
        <v>4708</v>
      </c>
      <c r="J5185" s="134">
        <v>0.29381004081189421</v>
      </c>
    </row>
    <row r="5186" spans="3:10" x14ac:dyDescent="0.3">
      <c r="C5186">
        <v>4709</v>
      </c>
      <c r="D5186" s="40">
        <v>2.5297316520441453</v>
      </c>
      <c r="I5186">
        <v>4709</v>
      </c>
      <c r="J5186" s="134">
        <v>0.16645545654198446</v>
      </c>
    </row>
    <row r="5187" spans="3:10" x14ac:dyDescent="0.3">
      <c r="C5187">
        <v>4710</v>
      </c>
      <c r="D5187" s="40">
        <v>1.8039782788060712</v>
      </c>
      <c r="I5187">
        <v>4710</v>
      </c>
      <c r="J5187" s="134">
        <v>0.33626455168295677</v>
      </c>
    </row>
    <row r="5188" spans="3:10" x14ac:dyDescent="0.3">
      <c r="C5188">
        <v>4711</v>
      </c>
      <c r="D5188" s="40">
        <v>3.311463140413403</v>
      </c>
      <c r="I5188">
        <v>4711</v>
      </c>
      <c r="J5188" s="134">
        <v>0.25619707256397328</v>
      </c>
    </row>
    <row r="5189" spans="3:10" x14ac:dyDescent="0.3">
      <c r="C5189">
        <v>4712</v>
      </c>
      <c r="D5189" s="40">
        <v>1.4781923790429861</v>
      </c>
      <c r="I5189">
        <v>4712</v>
      </c>
      <c r="J5189" s="134">
        <v>0.34430030365001074</v>
      </c>
    </row>
    <row r="5190" spans="3:10" x14ac:dyDescent="0.3">
      <c r="C5190">
        <v>4713</v>
      </c>
      <c r="D5190" s="40">
        <v>2.6430267990020946</v>
      </c>
      <c r="I5190">
        <v>4713</v>
      </c>
      <c r="J5190" s="134">
        <v>0.26945403097124743</v>
      </c>
    </row>
    <row r="5191" spans="3:10" x14ac:dyDescent="0.3">
      <c r="C5191">
        <v>4714</v>
      </c>
      <c r="D5191" s="40">
        <v>2.3597273524900935</v>
      </c>
      <c r="I5191">
        <v>4714</v>
      </c>
      <c r="J5191" s="134">
        <v>0.30665127379336421</v>
      </c>
    </row>
    <row r="5192" spans="3:10" x14ac:dyDescent="0.3">
      <c r="C5192">
        <v>4715</v>
      </c>
      <c r="D5192" s="40">
        <v>1.8845817948371384</v>
      </c>
      <c r="I5192">
        <v>4715</v>
      </c>
      <c r="J5192" s="134">
        <v>0.21420697562466762</v>
      </c>
    </row>
    <row r="5193" spans="3:10" x14ac:dyDescent="0.3">
      <c r="C5193">
        <v>4716</v>
      </c>
      <c r="D5193" s="40">
        <v>2.7140471686209677</v>
      </c>
      <c r="I5193">
        <v>4716</v>
      </c>
      <c r="J5193" s="134">
        <v>0.32914082095440644</v>
      </c>
    </row>
    <row r="5194" spans="3:10" x14ac:dyDescent="0.3">
      <c r="C5194">
        <v>4717</v>
      </c>
      <c r="D5194" s="40">
        <v>2.369690961910218</v>
      </c>
      <c r="I5194">
        <v>4717</v>
      </c>
      <c r="J5194" s="134">
        <v>0.31913612009405457</v>
      </c>
    </row>
    <row r="5195" spans="3:10" x14ac:dyDescent="0.3">
      <c r="C5195">
        <v>4718</v>
      </c>
      <c r="D5195" s="40">
        <v>2.5104773923097614</v>
      </c>
      <c r="I5195">
        <v>4718</v>
      </c>
      <c r="J5195" s="134">
        <v>0.13063541239010612</v>
      </c>
    </row>
    <row r="5196" spans="3:10" x14ac:dyDescent="0.3">
      <c r="C5196">
        <v>4719</v>
      </c>
      <c r="D5196" s="40">
        <v>1.9274950104011008</v>
      </c>
      <c r="I5196">
        <v>4719</v>
      </c>
      <c r="J5196" s="134">
        <v>0.28328792636547973</v>
      </c>
    </row>
    <row r="5197" spans="3:10" x14ac:dyDescent="0.3">
      <c r="C5197">
        <v>4720</v>
      </c>
      <c r="D5197" s="40">
        <v>2.408933337800335</v>
      </c>
      <c r="I5197">
        <v>4720</v>
      </c>
      <c r="J5197" s="134">
        <v>0.15334510233285492</v>
      </c>
    </row>
    <row r="5198" spans="3:10" x14ac:dyDescent="0.3">
      <c r="C5198">
        <v>4721</v>
      </c>
      <c r="D5198" s="40">
        <v>3.2935029984706832</v>
      </c>
      <c r="I5198">
        <v>4721</v>
      </c>
      <c r="J5198" s="134">
        <v>0.34306867089966997</v>
      </c>
    </row>
    <row r="5199" spans="3:10" x14ac:dyDescent="0.3">
      <c r="C5199">
        <v>4722</v>
      </c>
      <c r="D5199" s="40">
        <v>2.5101076637108628</v>
      </c>
      <c r="I5199">
        <v>4722</v>
      </c>
      <c r="J5199" s="134">
        <v>0.25666467982690411</v>
      </c>
    </row>
    <row r="5200" spans="3:10" x14ac:dyDescent="0.3">
      <c r="C5200">
        <v>4723</v>
      </c>
      <c r="D5200" s="40">
        <v>3.0185516238204557</v>
      </c>
      <c r="I5200">
        <v>4723</v>
      </c>
      <c r="J5200" s="134">
        <v>0.23103099455400833</v>
      </c>
    </row>
    <row r="5201" spans="3:10" x14ac:dyDescent="0.3">
      <c r="C5201">
        <v>4724</v>
      </c>
      <c r="D5201" s="40">
        <v>1.8783486532305047</v>
      </c>
      <c r="I5201">
        <v>4724</v>
      </c>
      <c r="J5201" s="134">
        <v>0.27843948469180835</v>
      </c>
    </row>
    <row r="5202" spans="3:10" x14ac:dyDescent="0.3">
      <c r="C5202">
        <v>4725</v>
      </c>
      <c r="D5202" s="40">
        <v>3.7441053948516916</v>
      </c>
      <c r="I5202">
        <v>4725</v>
      </c>
      <c r="J5202" s="134">
        <v>0.35269846287771611</v>
      </c>
    </row>
    <row r="5203" spans="3:10" x14ac:dyDescent="0.3">
      <c r="C5203">
        <v>4726</v>
      </c>
      <c r="D5203" s="40">
        <v>2.7660942991458191</v>
      </c>
      <c r="I5203">
        <v>4726</v>
      </c>
      <c r="J5203" s="134">
        <v>0.19566037117493651</v>
      </c>
    </row>
    <row r="5204" spans="3:10" x14ac:dyDescent="0.3">
      <c r="C5204">
        <v>4727</v>
      </c>
      <c r="D5204" s="40">
        <v>3.1404932720203034</v>
      </c>
      <c r="I5204">
        <v>4727</v>
      </c>
      <c r="J5204" s="134">
        <v>0.33330363968533994</v>
      </c>
    </row>
    <row r="5205" spans="3:10" x14ac:dyDescent="0.3">
      <c r="C5205">
        <v>4728</v>
      </c>
      <c r="D5205" s="40">
        <v>2.6056638179099609</v>
      </c>
      <c r="I5205">
        <v>4728</v>
      </c>
      <c r="J5205" s="134">
        <v>0.19587627271624508</v>
      </c>
    </row>
    <row r="5206" spans="3:10" x14ac:dyDescent="0.3">
      <c r="C5206">
        <v>4729</v>
      </c>
      <c r="D5206" s="40">
        <v>3.184846147843837</v>
      </c>
      <c r="I5206">
        <v>4729</v>
      </c>
      <c r="J5206" s="134">
        <v>0.17977143535069828</v>
      </c>
    </row>
    <row r="5207" spans="3:10" x14ac:dyDescent="0.3">
      <c r="C5207">
        <v>4730</v>
      </c>
      <c r="D5207" s="40">
        <v>1.7654255335332141</v>
      </c>
      <c r="I5207">
        <v>4730</v>
      </c>
      <c r="J5207" s="134">
        <v>0.28796794715311069</v>
      </c>
    </row>
    <row r="5208" spans="3:10" x14ac:dyDescent="0.3">
      <c r="C5208">
        <v>4731</v>
      </c>
      <c r="D5208" s="40">
        <v>2.4857310533858907</v>
      </c>
      <c r="I5208">
        <v>4731</v>
      </c>
      <c r="J5208" s="134">
        <v>0.22093117273778584</v>
      </c>
    </row>
    <row r="5209" spans="3:10" x14ac:dyDescent="0.3">
      <c r="C5209">
        <v>4732</v>
      </c>
      <c r="D5209" s="40">
        <v>2.5991425443902543</v>
      </c>
      <c r="I5209">
        <v>4732</v>
      </c>
      <c r="J5209" s="134">
        <v>0.12784302102179956</v>
      </c>
    </row>
    <row r="5210" spans="3:10" x14ac:dyDescent="0.3">
      <c r="C5210">
        <v>4733</v>
      </c>
      <c r="D5210" s="40">
        <v>2.2127678568972304</v>
      </c>
      <c r="I5210">
        <v>4733</v>
      </c>
      <c r="J5210" s="134">
        <v>0.2587643966733324</v>
      </c>
    </row>
    <row r="5211" spans="3:10" x14ac:dyDescent="0.3">
      <c r="C5211">
        <v>4734</v>
      </c>
      <c r="D5211" s="40">
        <v>2.7067323711518383</v>
      </c>
      <c r="I5211">
        <v>4734</v>
      </c>
      <c r="J5211" s="134">
        <v>0.270439271655875</v>
      </c>
    </row>
    <row r="5212" spans="3:10" x14ac:dyDescent="0.3">
      <c r="C5212">
        <v>4735</v>
      </c>
      <c r="D5212" s="40">
        <v>3.3463598212552776</v>
      </c>
      <c r="I5212">
        <v>4735</v>
      </c>
      <c r="J5212" s="134">
        <v>0.18173087045194647</v>
      </c>
    </row>
    <row r="5213" spans="3:10" x14ac:dyDescent="0.3">
      <c r="C5213">
        <v>4736</v>
      </c>
      <c r="D5213" s="40">
        <v>2.7503993613196527</v>
      </c>
      <c r="I5213">
        <v>4736</v>
      </c>
      <c r="J5213" s="134">
        <v>0.2767407524343839</v>
      </c>
    </row>
    <row r="5214" spans="3:10" x14ac:dyDescent="0.3">
      <c r="C5214">
        <v>4737</v>
      </c>
      <c r="D5214" s="40">
        <v>2.8683288164742882</v>
      </c>
      <c r="I5214">
        <v>4737</v>
      </c>
      <c r="J5214" s="134">
        <v>0.28701528418735922</v>
      </c>
    </row>
    <row r="5215" spans="3:10" x14ac:dyDescent="0.3">
      <c r="C5215">
        <v>4738</v>
      </c>
      <c r="D5215" s="40">
        <v>1.9029943240396858</v>
      </c>
      <c r="I5215">
        <v>4738</v>
      </c>
      <c r="J5215" s="134">
        <v>0.18442558923208763</v>
      </c>
    </row>
    <row r="5216" spans="3:10" x14ac:dyDescent="0.3">
      <c r="C5216">
        <v>4739</v>
      </c>
      <c r="D5216" s="40">
        <v>2.5930822125067032</v>
      </c>
      <c r="I5216">
        <v>4739</v>
      </c>
      <c r="J5216" s="134">
        <v>0.12423785213229754</v>
      </c>
    </row>
    <row r="5217" spans="3:10" x14ac:dyDescent="0.3">
      <c r="C5217">
        <v>4740</v>
      </c>
      <c r="D5217" s="40">
        <v>1.7070767854178197</v>
      </c>
      <c r="I5217">
        <v>4740</v>
      </c>
      <c r="J5217" s="134">
        <v>0.31955908644470354</v>
      </c>
    </row>
    <row r="5218" spans="3:10" x14ac:dyDescent="0.3">
      <c r="C5218">
        <v>4741</v>
      </c>
      <c r="D5218" s="40">
        <v>2.8764590514946011</v>
      </c>
      <c r="I5218">
        <v>4741</v>
      </c>
      <c r="J5218" s="134">
        <v>0.30371631982619829</v>
      </c>
    </row>
    <row r="5219" spans="3:10" x14ac:dyDescent="0.3">
      <c r="C5219">
        <v>4742</v>
      </c>
      <c r="D5219" s="40">
        <v>2.1204896916987503</v>
      </c>
      <c r="I5219">
        <v>4742</v>
      </c>
      <c r="J5219" s="134">
        <v>0.25200170539034361</v>
      </c>
    </row>
    <row r="5220" spans="3:10" x14ac:dyDescent="0.3">
      <c r="C5220">
        <v>4743</v>
      </c>
      <c r="D5220" s="40">
        <v>2.9362834970777145</v>
      </c>
      <c r="I5220">
        <v>4743</v>
      </c>
      <c r="J5220" s="134">
        <v>0.35598102147240596</v>
      </c>
    </row>
    <row r="5221" spans="3:10" x14ac:dyDescent="0.3">
      <c r="C5221">
        <v>4744</v>
      </c>
      <c r="D5221" s="40">
        <v>2.6164456569988639</v>
      </c>
      <c r="I5221">
        <v>4744</v>
      </c>
      <c r="J5221" s="134">
        <v>0.24454066204693747</v>
      </c>
    </row>
    <row r="5222" spans="3:10" x14ac:dyDescent="0.3">
      <c r="C5222">
        <v>4745</v>
      </c>
      <c r="D5222" s="40">
        <v>2.6238984084956192</v>
      </c>
      <c r="I5222">
        <v>4745</v>
      </c>
      <c r="J5222" s="134">
        <v>0.29086720613372363</v>
      </c>
    </row>
    <row r="5223" spans="3:10" x14ac:dyDescent="0.3">
      <c r="C5223">
        <v>4746</v>
      </c>
      <c r="D5223" s="40">
        <v>2.6002348786856779</v>
      </c>
      <c r="I5223">
        <v>4746</v>
      </c>
      <c r="J5223" s="134">
        <v>0.20329730394801659</v>
      </c>
    </row>
    <row r="5224" spans="3:10" x14ac:dyDescent="0.3">
      <c r="C5224">
        <v>4747</v>
      </c>
      <c r="D5224" s="40">
        <v>3.095881531568712</v>
      </c>
      <c r="I5224">
        <v>4747</v>
      </c>
      <c r="J5224" s="134">
        <v>0.32693551591508663</v>
      </c>
    </row>
    <row r="5225" spans="3:10" x14ac:dyDescent="0.3">
      <c r="C5225">
        <v>4748</v>
      </c>
      <c r="D5225" s="40">
        <v>2.2616714293029636</v>
      </c>
      <c r="I5225">
        <v>4748</v>
      </c>
      <c r="J5225" s="134">
        <v>0.31044552584978469</v>
      </c>
    </row>
    <row r="5226" spans="3:10" x14ac:dyDescent="0.3">
      <c r="C5226">
        <v>4749</v>
      </c>
      <c r="D5226" s="40">
        <v>2.3971379825618024</v>
      </c>
      <c r="I5226">
        <v>4749</v>
      </c>
      <c r="J5226" s="134">
        <v>0.19688430510848232</v>
      </c>
    </row>
    <row r="5227" spans="3:10" x14ac:dyDescent="0.3">
      <c r="C5227">
        <v>4750</v>
      </c>
      <c r="D5227" s="40">
        <v>3.6522674703569655</v>
      </c>
      <c r="I5227">
        <v>4750</v>
      </c>
      <c r="J5227" s="134">
        <v>0.30914479438792974</v>
      </c>
    </row>
    <row r="5228" spans="3:10" x14ac:dyDescent="0.3">
      <c r="C5228">
        <v>4751</v>
      </c>
      <c r="D5228" s="40">
        <v>1.661884101364133</v>
      </c>
      <c r="I5228">
        <v>4751</v>
      </c>
      <c r="J5228" s="134">
        <v>0.3532831937935601</v>
      </c>
    </row>
    <row r="5229" spans="3:10" x14ac:dyDescent="0.3">
      <c r="C5229">
        <v>4752</v>
      </c>
      <c r="D5229" s="40">
        <v>2.6409787509266209</v>
      </c>
      <c r="I5229">
        <v>4752</v>
      </c>
      <c r="J5229" s="134">
        <v>0.23774618531304159</v>
      </c>
    </row>
    <row r="5230" spans="3:10" x14ac:dyDescent="0.3">
      <c r="C5230">
        <v>4753</v>
      </c>
      <c r="D5230" s="40">
        <v>2.4583868603445818</v>
      </c>
      <c r="I5230">
        <v>4753</v>
      </c>
      <c r="J5230" s="134">
        <v>0.16062170319147651</v>
      </c>
    </row>
    <row r="5231" spans="3:10" x14ac:dyDescent="0.3">
      <c r="C5231">
        <v>4754</v>
      </c>
      <c r="D5231" s="40">
        <v>2.6829259357471504</v>
      </c>
      <c r="I5231">
        <v>4754</v>
      </c>
      <c r="J5231" s="134">
        <v>0.3079053167124759</v>
      </c>
    </row>
    <row r="5232" spans="3:10" x14ac:dyDescent="0.3">
      <c r="C5232">
        <v>4755</v>
      </c>
      <c r="D5232" s="40">
        <v>2.6097801858673071</v>
      </c>
      <c r="I5232">
        <v>4755</v>
      </c>
      <c r="J5232" s="134">
        <v>0.29703610350364262</v>
      </c>
    </row>
    <row r="5233" spans="3:10" x14ac:dyDescent="0.3">
      <c r="C5233">
        <v>4756</v>
      </c>
      <c r="D5233" s="40">
        <v>3.0627065384939933</v>
      </c>
      <c r="I5233">
        <v>4756</v>
      </c>
      <c r="J5233" s="134">
        <v>0.23621299221950731</v>
      </c>
    </row>
    <row r="5234" spans="3:10" x14ac:dyDescent="0.3">
      <c r="C5234">
        <v>4757</v>
      </c>
      <c r="D5234" s="40">
        <v>2.9037402159599095</v>
      </c>
      <c r="I5234">
        <v>4757</v>
      </c>
      <c r="J5234" s="134">
        <v>0.13370247507433186</v>
      </c>
    </row>
    <row r="5235" spans="3:10" x14ac:dyDescent="0.3">
      <c r="C5235">
        <v>4758</v>
      </c>
      <c r="D5235" s="40">
        <v>2.7407781153735451</v>
      </c>
      <c r="I5235">
        <v>4758</v>
      </c>
      <c r="J5235" s="134">
        <v>0.27472586739362281</v>
      </c>
    </row>
    <row r="5236" spans="3:10" x14ac:dyDescent="0.3">
      <c r="C5236">
        <v>4759</v>
      </c>
      <c r="D5236" s="40">
        <v>2.5774941456381537</v>
      </c>
      <c r="I5236">
        <v>4759</v>
      </c>
      <c r="J5236" s="134">
        <v>0.14677856879470608</v>
      </c>
    </row>
    <row r="5237" spans="3:10" x14ac:dyDescent="0.3">
      <c r="C5237">
        <v>4760</v>
      </c>
      <c r="D5237" s="40">
        <v>2.1803352214733307</v>
      </c>
      <c r="I5237">
        <v>4760</v>
      </c>
      <c r="J5237" s="134">
        <v>0.30359259952665507</v>
      </c>
    </row>
    <row r="5238" spans="3:10" x14ac:dyDescent="0.3">
      <c r="C5238">
        <v>4761</v>
      </c>
      <c r="D5238" s="40">
        <v>3.6342663057174605</v>
      </c>
      <c r="I5238">
        <v>4761</v>
      </c>
      <c r="J5238" s="134">
        <v>0.27051070878045902</v>
      </c>
    </row>
    <row r="5239" spans="3:10" x14ac:dyDescent="0.3">
      <c r="C5239">
        <v>4762</v>
      </c>
      <c r="D5239" s="40">
        <v>2.018387161757631</v>
      </c>
      <c r="I5239">
        <v>4762</v>
      </c>
      <c r="J5239" s="134">
        <v>0.15197358735300814</v>
      </c>
    </row>
    <row r="5240" spans="3:10" x14ac:dyDescent="0.3">
      <c r="C5240">
        <v>4763</v>
      </c>
      <c r="D5240" s="40">
        <v>3.2994295522263499</v>
      </c>
      <c r="I5240">
        <v>4763</v>
      </c>
      <c r="J5240" s="134">
        <v>0.2816996711583275</v>
      </c>
    </row>
    <row r="5241" spans="3:10" x14ac:dyDescent="0.3">
      <c r="C5241">
        <v>4764</v>
      </c>
      <c r="D5241" s="40">
        <v>2.1711161132674519</v>
      </c>
      <c r="I5241">
        <v>4764</v>
      </c>
      <c r="J5241" s="134">
        <v>0.12288283122805921</v>
      </c>
    </row>
    <row r="5242" spans="3:10" x14ac:dyDescent="0.3">
      <c r="C5242">
        <v>4765</v>
      </c>
      <c r="D5242" s="40">
        <v>2.2724473264027272</v>
      </c>
      <c r="I5242">
        <v>4765</v>
      </c>
      <c r="J5242" s="134">
        <v>0.25242696644839624</v>
      </c>
    </row>
    <row r="5243" spans="3:10" x14ac:dyDescent="0.3">
      <c r="C5243">
        <v>4766</v>
      </c>
      <c r="D5243" s="40">
        <v>2.3080958750737146</v>
      </c>
      <c r="I5243">
        <v>4766</v>
      </c>
      <c r="J5243" s="134">
        <v>0.17268216447221763</v>
      </c>
    </row>
    <row r="5244" spans="3:10" x14ac:dyDescent="0.3">
      <c r="C5244">
        <v>4767</v>
      </c>
      <c r="D5244" s="40">
        <v>3.1221456407261807</v>
      </c>
      <c r="I5244">
        <v>4767</v>
      </c>
      <c r="J5244" s="134">
        <v>0.31277540917982249</v>
      </c>
    </row>
    <row r="5245" spans="3:10" x14ac:dyDescent="0.3">
      <c r="C5245">
        <v>4768</v>
      </c>
      <c r="D5245" s="40">
        <v>2.8764343153822094</v>
      </c>
      <c r="I5245">
        <v>4768</v>
      </c>
      <c r="J5245" s="134">
        <v>0.15154531284691242</v>
      </c>
    </row>
    <row r="5246" spans="3:10" x14ac:dyDescent="0.3">
      <c r="C5246">
        <v>4769</v>
      </c>
      <c r="D5246" s="40">
        <v>1.8507873843832918</v>
      </c>
      <c r="I5246">
        <v>4769</v>
      </c>
      <c r="J5246" s="134">
        <v>0.20305426044338271</v>
      </c>
    </row>
    <row r="5247" spans="3:10" x14ac:dyDescent="0.3">
      <c r="C5247">
        <v>4770</v>
      </c>
      <c r="D5247" s="40">
        <v>2.5638429939405083</v>
      </c>
      <c r="I5247">
        <v>4770</v>
      </c>
      <c r="J5247" s="134">
        <v>0.30370103614805055</v>
      </c>
    </row>
    <row r="5248" spans="3:10" x14ac:dyDescent="0.3">
      <c r="C5248">
        <v>4771</v>
      </c>
      <c r="D5248" s="40">
        <v>1.9937121173645458</v>
      </c>
      <c r="I5248">
        <v>4771</v>
      </c>
      <c r="J5248" s="134">
        <v>0.18622184743997527</v>
      </c>
    </row>
    <row r="5249" spans="3:10" x14ac:dyDescent="0.3">
      <c r="C5249">
        <v>4772</v>
      </c>
      <c r="D5249" s="40">
        <v>2.6434402099857719</v>
      </c>
      <c r="I5249">
        <v>4772</v>
      </c>
      <c r="J5249" s="134">
        <v>0.18555349224756368</v>
      </c>
    </row>
    <row r="5250" spans="3:10" x14ac:dyDescent="0.3">
      <c r="C5250">
        <v>4773</v>
      </c>
      <c r="D5250" s="40">
        <v>1.7864242437453608</v>
      </c>
      <c r="I5250">
        <v>4773</v>
      </c>
      <c r="J5250" s="134">
        <v>0.3363137857178693</v>
      </c>
    </row>
    <row r="5251" spans="3:10" x14ac:dyDescent="0.3">
      <c r="C5251">
        <v>4774</v>
      </c>
      <c r="D5251" s="40">
        <v>2.9494032250281323</v>
      </c>
      <c r="I5251">
        <v>4774</v>
      </c>
      <c r="J5251" s="134">
        <v>0.38676767959498681</v>
      </c>
    </row>
    <row r="5252" spans="3:10" x14ac:dyDescent="0.3">
      <c r="C5252">
        <v>4775</v>
      </c>
      <c r="D5252" s="40">
        <v>2.6657280001629227</v>
      </c>
      <c r="I5252">
        <v>4775</v>
      </c>
      <c r="J5252" s="134">
        <v>0.14641301827466613</v>
      </c>
    </row>
    <row r="5253" spans="3:10" x14ac:dyDescent="0.3">
      <c r="C5253">
        <v>4776</v>
      </c>
      <c r="D5253" s="40">
        <v>2.5523026664307835</v>
      </c>
      <c r="I5253">
        <v>4776</v>
      </c>
      <c r="J5253" s="134">
        <v>0.13923295479024755</v>
      </c>
    </row>
    <row r="5254" spans="3:10" x14ac:dyDescent="0.3">
      <c r="C5254">
        <v>4777</v>
      </c>
      <c r="D5254" s="40">
        <v>3.4120680287883061</v>
      </c>
      <c r="I5254">
        <v>4777</v>
      </c>
      <c r="J5254" s="134">
        <v>0.31493296182302855</v>
      </c>
    </row>
    <row r="5255" spans="3:10" x14ac:dyDescent="0.3">
      <c r="C5255">
        <v>4778</v>
      </c>
      <c r="D5255" s="40">
        <v>1.6775445167166851</v>
      </c>
      <c r="I5255">
        <v>4778</v>
      </c>
      <c r="J5255" s="134">
        <v>0.27326052758497021</v>
      </c>
    </row>
    <row r="5256" spans="3:10" x14ac:dyDescent="0.3">
      <c r="C5256">
        <v>4779</v>
      </c>
      <c r="D5256" s="40">
        <v>1.9016330426482155</v>
      </c>
      <c r="I5256">
        <v>4779</v>
      </c>
      <c r="J5256" s="134">
        <v>0.27151355166695867</v>
      </c>
    </row>
    <row r="5257" spans="3:10" x14ac:dyDescent="0.3">
      <c r="C5257">
        <v>4780</v>
      </c>
      <c r="D5257" s="40">
        <v>2.9755457985747311</v>
      </c>
      <c r="I5257">
        <v>4780</v>
      </c>
      <c r="J5257" s="134">
        <v>0.17553773094413727</v>
      </c>
    </row>
    <row r="5258" spans="3:10" x14ac:dyDescent="0.3">
      <c r="C5258">
        <v>4781</v>
      </c>
      <c r="D5258" s="40">
        <v>3.1596403639092663</v>
      </c>
      <c r="I5258">
        <v>4781</v>
      </c>
      <c r="J5258" s="134">
        <v>0.27844704246112162</v>
      </c>
    </row>
    <row r="5259" spans="3:10" x14ac:dyDescent="0.3">
      <c r="C5259">
        <v>4782</v>
      </c>
      <c r="D5259" s="40">
        <v>3.4776625508370791</v>
      </c>
      <c r="I5259">
        <v>4782</v>
      </c>
      <c r="J5259" s="134">
        <v>0.35254562806424294</v>
      </c>
    </row>
    <row r="5260" spans="3:10" x14ac:dyDescent="0.3">
      <c r="C5260">
        <v>4783</v>
      </c>
      <c r="D5260" s="40">
        <v>2.0518552699200896</v>
      </c>
      <c r="I5260">
        <v>4783</v>
      </c>
      <c r="J5260" s="134">
        <v>0.20883008773579337</v>
      </c>
    </row>
    <row r="5261" spans="3:10" x14ac:dyDescent="0.3">
      <c r="C5261">
        <v>4784</v>
      </c>
      <c r="D5261" s="40">
        <v>2.8413498807990272</v>
      </c>
      <c r="I5261">
        <v>4784</v>
      </c>
      <c r="J5261" s="134">
        <v>0.17529257570671564</v>
      </c>
    </row>
    <row r="5262" spans="3:10" x14ac:dyDescent="0.3">
      <c r="C5262">
        <v>4785</v>
      </c>
      <c r="D5262" s="40">
        <v>2.0895947959938188</v>
      </c>
      <c r="I5262">
        <v>4785</v>
      </c>
      <c r="J5262" s="134">
        <v>0.2052426335436921</v>
      </c>
    </row>
    <row r="5263" spans="3:10" x14ac:dyDescent="0.3">
      <c r="C5263">
        <v>4786</v>
      </c>
      <c r="D5263" s="40">
        <v>3.0121112761905136</v>
      </c>
      <c r="I5263">
        <v>4786</v>
      </c>
      <c r="J5263" s="134">
        <v>0.31811558541988205</v>
      </c>
    </row>
    <row r="5264" spans="3:10" x14ac:dyDescent="0.3">
      <c r="C5264">
        <v>4787</v>
      </c>
      <c r="D5264" s="40">
        <v>2.1343131309393422</v>
      </c>
      <c r="I5264">
        <v>4787</v>
      </c>
      <c r="J5264" s="134">
        <v>0.28050744803617023</v>
      </c>
    </row>
    <row r="5265" spans="3:10" x14ac:dyDescent="0.3">
      <c r="C5265">
        <v>4788</v>
      </c>
      <c r="D5265" s="40">
        <v>2.9200888882663794</v>
      </c>
      <c r="I5265">
        <v>4788</v>
      </c>
      <c r="J5265" s="134">
        <v>0.28539690675276308</v>
      </c>
    </row>
    <row r="5266" spans="3:10" x14ac:dyDescent="0.3">
      <c r="C5266">
        <v>4789</v>
      </c>
      <c r="D5266" s="40">
        <v>1.5504184160850984</v>
      </c>
      <c r="I5266">
        <v>4789</v>
      </c>
      <c r="J5266" s="134">
        <v>0.30942706697134215</v>
      </c>
    </row>
    <row r="5267" spans="3:10" x14ac:dyDescent="0.3">
      <c r="C5267">
        <v>4790</v>
      </c>
      <c r="D5267" s="40">
        <v>2.6812802518574257</v>
      </c>
      <c r="I5267">
        <v>4790</v>
      </c>
      <c r="J5267" s="134">
        <v>0.35180920415143668</v>
      </c>
    </row>
    <row r="5268" spans="3:10" x14ac:dyDescent="0.3">
      <c r="C5268">
        <v>4791</v>
      </c>
      <c r="D5268" s="40">
        <v>2.4212671979751472</v>
      </c>
      <c r="I5268">
        <v>4791</v>
      </c>
      <c r="J5268" s="134">
        <v>0.19175522217753227</v>
      </c>
    </row>
    <row r="5269" spans="3:10" x14ac:dyDescent="0.3">
      <c r="C5269">
        <v>4792</v>
      </c>
      <c r="D5269" s="40">
        <v>2.5301944666656095</v>
      </c>
      <c r="I5269">
        <v>4792</v>
      </c>
      <c r="J5269" s="134">
        <v>0.29828209283166518</v>
      </c>
    </row>
    <row r="5270" spans="3:10" x14ac:dyDescent="0.3">
      <c r="C5270">
        <v>4793</v>
      </c>
      <c r="D5270" s="40">
        <v>1.8598913336061558</v>
      </c>
      <c r="I5270">
        <v>4793</v>
      </c>
      <c r="J5270" s="134">
        <v>0.16210785571902342</v>
      </c>
    </row>
    <row r="5271" spans="3:10" x14ac:dyDescent="0.3">
      <c r="C5271">
        <v>4794</v>
      </c>
      <c r="D5271" s="40">
        <v>2.3473453363803474</v>
      </c>
      <c r="I5271">
        <v>4794</v>
      </c>
      <c r="J5271" s="134">
        <v>0.29372929432558403</v>
      </c>
    </row>
    <row r="5272" spans="3:10" x14ac:dyDescent="0.3">
      <c r="C5272">
        <v>4795</v>
      </c>
      <c r="D5272" s="40">
        <v>1.6957310056547539</v>
      </c>
      <c r="I5272">
        <v>4795</v>
      </c>
      <c r="J5272" s="134">
        <v>0.19424304225700073</v>
      </c>
    </row>
    <row r="5273" spans="3:10" x14ac:dyDescent="0.3">
      <c r="C5273">
        <v>4796</v>
      </c>
      <c r="D5273" s="40">
        <v>1.9017922879035936</v>
      </c>
      <c r="I5273">
        <v>4796</v>
      </c>
      <c r="J5273" s="134">
        <v>0.26936918698598755</v>
      </c>
    </row>
    <row r="5274" spans="3:10" x14ac:dyDescent="0.3">
      <c r="C5274">
        <v>4797</v>
      </c>
      <c r="D5274" s="40">
        <v>1.6432659959182001</v>
      </c>
      <c r="I5274">
        <v>4797</v>
      </c>
      <c r="J5274" s="134">
        <v>0.33954996555491967</v>
      </c>
    </row>
    <row r="5275" spans="3:10" x14ac:dyDescent="0.3">
      <c r="C5275">
        <v>4798</v>
      </c>
      <c r="D5275" s="40">
        <v>2.5823376352410685</v>
      </c>
      <c r="I5275">
        <v>4798</v>
      </c>
      <c r="J5275" s="134">
        <v>0.27913610866615945</v>
      </c>
    </row>
    <row r="5276" spans="3:10" x14ac:dyDescent="0.3">
      <c r="C5276">
        <v>4799</v>
      </c>
      <c r="D5276" s="40">
        <v>2.0017531082038289</v>
      </c>
      <c r="I5276">
        <v>4799</v>
      </c>
      <c r="J5276" s="134">
        <v>0.17184234528771225</v>
      </c>
    </row>
    <row r="5277" spans="3:10" x14ac:dyDescent="0.3">
      <c r="C5277">
        <v>4800</v>
      </c>
      <c r="D5277" s="40">
        <v>2.0667543298193323</v>
      </c>
      <c r="I5277">
        <v>4800</v>
      </c>
      <c r="J5277" s="134">
        <v>0.14655736845665635</v>
      </c>
    </row>
    <row r="5278" spans="3:10" x14ac:dyDescent="0.3">
      <c r="C5278">
        <v>4801</v>
      </c>
      <c r="D5278" s="40">
        <v>2.357893462041492</v>
      </c>
      <c r="I5278">
        <v>4801</v>
      </c>
      <c r="J5278" s="134">
        <v>0.17675120816730017</v>
      </c>
    </row>
    <row r="5279" spans="3:10" x14ac:dyDescent="0.3">
      <c r="C5279">
        <v>4802</v>
      </c>
      <c r="D5279" s="40">
        <v>2.1425221897137301</v>
      </c>
      <c r="I5279">
        <v>4802</v>
      </c>
      <c r="J5279" s="134">
        <v>0.30544146856988452</v>
      </c>
    </row>
    <row r="5280" spans="3:10" x14ac:dyDescent="0.3">
      <c r="C5280">
        <v>4803</v>
      </c>
      <c r="D5280" s="40">
        <v>2.0268816447744005</v>
      </c>
      <c r="I5280">
        <v>4803</v>
      </c>
      <c r="J5280" s="134">
        <v>0.27510314238625688</v>
      </c>
    </row>
    <row r="5281" spans="3:10" x14ac:dyDescent="0.3">
      <c r="C5281">
        <v>4804</v>
      </c>
      <c r="D5281" s="40">
        <v>3.3286931279259067</v>
      </c>
      <c r="I5281">
        <v>4804</v>
      </c>
      <c r="J5281" s="134">
        <v>0.18320150350949937</v>
      </c>
    </row>
    <row r="5282" spans="3:10" x14ac:dyDescent="0.3">
      <c r="C5282">
        <v>4805</v>
      </c>
      <c r="D5282" s="40">
        <v>3.2854819150618555</v>
      </c>
      <c r="I5282">
        <v>4805</v>
      </c>
      <c r="J5282" s="134">
        <v>0.28071463969517807</v>
      </c>
    </row>
    <row r="5283" spans="3:10" x14ac:dyDescent="0.3">
      <c r="C5283">
        <v>4806</v>
      </c>
      <c r="D5283" s="40">
        <v>2.4141364762236126</v>
      </c>
      <c r="I5283">
        <v>4806</v>
      </c>
      <c r="J5283" s="134">
        <v>0.20693258179420493</v>
      </c>
    </row>
    <row r="5284" spans="3:10" x14ac:dyDescent="0.3">
      <c r="C5284">
        <v>4807</v>
      </c>
      <c r="D5284" s="40">
        <v>2.3615006575746067</v>
      </c>
      <c r="I5284">
        <v>4807</v>
      </c>
      <c r="J5284" s="134">
        <v>0.3388677657686614</v>
      </c>
    </row>
    <row r="5285" spans="3:10" x14ac:dyDescent="0.3">
      <c r="C5285">
        <v>4808</v>
      </c>
      <c r="D5285" s="40">
        <v>2.528015409896716</v>
      </c>
      <c r="I5285">
        <v>4808</v>
      </c>
      <c r="J5285" s="134">
        <v>0.16911491992412309</v>
      </c>
    </row>
    <row r="5286" spans="3:10" x14ac:dyDescent="0.3">
      <c r="C5286">
        <v>4809</v>
      </c>
      <c r="D5286" s="40">
        <v>1.5938095571262378</v>
      </c>
      <c r="I5286">
        <v>4809</v>
      </c>
      <c r="J5286" s="134">
        <v>0.2014754302766939</v>
      </c>
    </row>
    <row r="5287" spans="3:10" x14ac:dyDescent="0.3">
      <c r="C5287">
        <v>4810</v>
      </c>
      <c r="D5287" s="40">
        <v>2.0042405867515547</v>
      </c>
      <c r="I5287">
        <v>4810</v>
      </c>
      <c r="J5287" s="134">
        <v>0.34181812069179074</v>
      </c>
    </row>
    <row r="5288" spans="3:10" x14ac:dyDescent="0.3">
      <c r="C5288">
        <v>4811</v>
      </c>
      <c r="D5288" s="40">
        <v>2.570960260561939</v>
      </c>
      <c r="I5288">
        <v>4811</v>
      </c>
      <c r="J5288" s="134">
        <v>0.2152533146411546</v>
      </c>
    </row>
    <row r="5289" spans="3:10" x14ac:dyDescent="0.3">
      <c r="C5289">
        <v>4812</v>
      </c>
      <c r="D5289" s="40">
        <v>3.0017095459701295</v>
      </c>
      <c r="I5289">
        <v>4812</v>
      </c>
      <c r="J5289" s="134">
        <v>0.22501179688137785</v>
      </c>
    </row>
    <row r="5290" spans="3:10" x14ac:dyDescent="0.3">
      <c r="C5290">
        <v>4813</v>
      </c>
      <c r="D5290" s="40">
        <v>1.7524280862053569</v>
      </c>
      <c r="I5290">
        <v>4813</v>
      </c>
      <c r="J5290" s="134">
        <v>0.18523942395518445</v>
      </c>
    </row>
    <row r="5291" spans="3:10" x14ac:dyDescent="0.3">
      <c r="C5291">
        <v>4814</v>
      </c>
      <c r="D5291" s="40">
        <v>3.0849760055199917</v>
      </c>
      <c r="I5291">
        <v>4814</v>
      </c>
      <c r="J5291" s="134">
        <v>0.20513244325444435</v>
      </c>
    </row>
    <row r="5292" spans="3:10" x14ac:dyDescent="0.3">
      <c r="C5292">
        <v>4815</v>
      </c>
      <c r="D5292" s="40">
        <v>2.9738101258719536</v>
      </c>
      <c r="I5292">
        <v>4815</v>
      </c>
      <c r="J5292" s="134">
        <v>0.30642456484848579</v>
      </c>
    </row>
    <row r="5293" spans="3:10" x14ac:dyDescent="0.3">
      <c r="C5293">
        <v>4816</v>
      </c>
      <c r="D5293" s="40">
        <v>2.3995852384954071</v>
      </c>
      <c r="I5293">
        <v>4816</v>
      </c>
      <c r="J5293" s="134">
        <v>0.15111804569909415</v>
      </c>
    </row>
    <row r="5294" spans="3:10" x14ac:dyDescent="0.3">
      <c r="C5294">
        <v>4817</v>
      </c>
      <c r="D5294" s="40">
        <v>2.657910259308331</v>
      </c>
      <c r="I5294">
        <v>4817</v>
      </c>
      <c r="J5294" s="134">
        <v>0.13446157695645056</v>
      </c>
    </row>
    <row r="5295" spans="3:10" x14ac:dyDescent="0.3">
      <c r="C5295">
        <v>4818</v>
      </c>
      <c r="D5295" s="40">
        <v>3.3028459531138643</v>
      </c>
      <c r="I5295">
        <v>4818</v>
      </c>
      <c r="J5295" s="134">
        <v>0.19961934021160022</v>
      </c>
    </row>
    <row r="5296" spans="3:10" x14ac:dyDescent="0.3">
      <c r="C5296">
        <v>4819</v>
      </c>
      <c r="D5296" s="40">
        <v>3.1402814464628568</v>
      </c>
      <c r="I5296">
        <v>4819</v>
      </c>
      <c r="J5296" s="134">
        <v>0.22600809923774401</v>
      </c>
    </row>
    <row r="5297" spans="3:10" x14ac:dyDescent="0.3">
      <c r="C5297">
        <v>4820</v>
      </c>
      <c r="D5297" s="40">
        <v>2.8625020670330095</v>
      </c>
      <c r="I5297">
        <v>4820</v>
      </c>
      <c r="J5297" s="134">
        <v>0.23943079151345414</v>
      </c>
    </row>
    <row r="5298" spans="3:10" x14ac:dyDescent="0.3">
      <c r="C5298">
        <v>4821</v>
      </c>
      <c r="D5298" s="40">
        <v>3.619092538480543</v>
      </c>
      <c r="I5298">
        <v>4821</v>
      </c>
      <c r="J5298" s="134">
        <v>0.13853188437956354</v>
      </c>
    </row>
    <row r="5299" spans="3:10" x14ac:dyDescent="0.3">
      <c r="C5299">
        <v>4822</v>
      </c>
      <c r="D5299" s="40">
        <v>2.8573714635801539</v>
      </c>
      <c r="I5299">
        <v>4822</v>
      </c>
      <c r="J5299" s="134">
        <v>0.23720305666846087</v>
      </c>
    </row>
    <row r="5300" spans="3:10" x14ac:dyDescent="0.3">
      <c r="C5300">
        <v>4823</v>
      </c>
      <c r="D5300" s="40">
        <v>3.3214481852251039</v>
      </c>
      <c r="I5300">
        <v>4823</v>
      </c>
      <c r="J5300" s="134">
        <v>6.0539231039206776E-2</v>
      </c>
    </row>
    <row r="5301" spans="3:10" x14ac:dyDescent="0.3">
      <c r="C5301">
        <v>4824</v>
      </c>
      <c r="D5301" s="40">
        <v>2.0336322628888461</v>
      </c>
      <c r="I5301">
        <v>4824</v>
      </c>
      <c r="J5301" s="134">
        <v>0.33509055407451549</v>
      </c>
    </row>
    <row r="5302" spans="3:10" x14ac:dyDescent="0.3">
      <c r="C5302">
        <v>4825</v>
      </c>
      <c r="D5302" s="40">
        <v>1.8043402535145787</v>
      </c>
      <c r="I5302">
        <v>4825</v>
      </c>
      <c r="J5302" s="134">
        <v>0.27305521059477833</v>
      </c>
    </row>
    <row r="5303" spans="3:10" x14ac:dyDescent="0.3">
      <c r="C5303">
        <v>4826</v>
      </c>
      <c r="D5303" s="40">
        <v>2.3849564141735264</v>
      </c>
      <c r="I5303">
        <v>4826</v>
      </c>
      <c r="J5303" s="134">
        <v>0.11899713856011052</v>
      </c>
    </row>
    <row r="5304" spans="3:10" x14ac:dyDescent="0.3">
      <c r="C5304">
        <v>4827</v>
      </c>
      <c r="D5304" s="40">
        <v>3.0934645079352263</v>
      </c>
      <c r="I5304">
        <v>4827</v>
      </c>
      <c r="J5304" s="134">
        <v>0.33004349448493886</v>
      </c>
    </row>
    <row r="5305" spans="3:10" x14ac:dyDescent="0.3">
      <c r="C5305">
        <v>4828</v>
      </c>
      <c r="D5305" s="40">
        <v>1.8322525980279241</v>
      </c>
      <c r="I5305">
        <v>4828</v>
      </c>
      <c r="J5305" s="134">
        <v>0.31534551558636381</v>
      </c>
    </row>
    <row r="5306" spans="3:10" x14ac:dyDescent="0.3">
      <c r="C5306">
        <v>4829</v>
      </c>
      <c r="D5306" s="40">
        <v>3.5304665613888266</v>
      </c>
      <c r="I5306">
        <v>4829</v>
      </c>
      <c r="J5306" s="134">
        <v>9.8118728312026615E-2</v>
      </c>
    </row>
    <row r="5307" spans="3:10" x14ac:dyDescent="0.3">
      <c r="C5307">
        <v>4830</v>
      </c>
      <c r="D5307" s="40">
        <v>1.8808508603403271</v>
      </c>
      <c r="I5307">
        <v>4830</v>
      </c>
      <c r="J5307" s="134">
        <v>0.21335295452880798</v>
      </c>
    </row>
    <row r="5308" spans="3:10" x14ac:dyDescent="0.3">
      <c r="C5308">
        <v>4831</v>
      </c>
      <c r="D5308" s="40">
        <v>2.4941214219845329</v>
      </c>
      <c r="I5308">
        <v>4831</v>
      </c>
      <c r="J5308" s="134">
        <v>0.28413789737104045</v>
      </c>
    </row>
    <row r="5309" spans="3:10" x14ac:dyDescent="0.3">
      <c r="C5309">
        <v>4832</v>
      </c>
      <c r="D5309" s="40">
        <v>1.7880122536908747</v>
      </c>
      <c r="I5309">
        <v>4832</v>
      </c>
      <c r="J5309" s="134">
        <v>0.18456539451439724</v>
      </c>
    </row>
    <row r="5310" spans="3:10" x14ac:dyDescent="0.3">
      <c r="C5310">
        <v>4833</v>
      </c>
      <c r="D5310" s="40">
        <v>2.1195217661318031</v>
      </c>
      <c r="I5310">
        <v>4833</v>
      </c>
      <c r="J5310" s="134">
        <v>0.33315243168747277</v>
      </c>
    </row>
    <row r="5311" spans="3:10" x14ac:dyDescent="0.3">
      <c r="C5311">
        <v>4834</v>
      </c>
      <c r="D5311" s="40">
        <v>1.882370815460733</v>
      </c>
      <c r="I5311">
        <v>4834</v>
      </c>
      <c r="J5311" s="134">
        <v>0.36783671860501466</v>
      </c>
    </row>
    <row r="5312" spans="3:10" x14ac:dyDescent="0.3">
      <c r="C5312">
        <v>4835</v>
      </c>
      <c r="D5312" s="40">
        <v>1.4610834358577032</v>
      </c>
      <c r="I5312">
        <v>4835</v>
      </c>
      <c r="J5312" s="134">
        <v>0.20036977168058923</v>
      </c>
    </row>
    <row r="5313" spans="3:10" x14ac:dyDescent="0.3">
      <c r="C5313">
        <v>4836</v>
      </c>
      <c r="D5313" s="40">
        <v>2.3488184181692287</v>
      </c>
      <c r="I5313">
        <v>4836</v>
      </c>
      <c r="J5313" s="134">
        <v>0.2192583049853265</v>
      </c>
    </row>
    <row r="5314" spans="3:10" x14ac:dyDescent="0.3">
      <c r="C5314">
        <v>4837</v>
      </c>
      <c r="D5314" s="40">
        <v>2.7569043928079324</v>
      </c>
      <c r="I5314">
        <v>4837</v>
      </c>
      <c r="J5314" s="134">
        <v>0.1648648748616437</v>
      </c>
    </row>
    <row r="5315" spans="3:10" x14ac:dyDescent="0.3">
      <c r="C5315">
        <v>4838</v>
      </c>
      <c r="D5315" s="40">
        <v>3.2380490988092787</v>
      </c>
      <c r="I5315">
        <v>4838</v>
      </c>
      <c r="J5315" s="134">
        <v>0.18030871325270015</v>
      </c>
    </row>
    <row r="5316" spans="3:10" x14ac:dyDescent="0.3">
      <c r="C5316">
        <v>4839</v>
      </c>
      <c r="D5316" s="40">
        <v>2.9639242149389617</v>
      </c>
      <c r="I5316">
        <v>4839</v>
      </c>
      <c r="J5316" s="134">
        <v>0.30962401261266459</v>
      </c>
    </row>
    <row r="5317" spans="3:10" x14ac:dyDescent="0.3">
      <c r="C5317">
        <v>4840</v>
      </c>
      <c r="D5317" s="40">
        <v>2.291780417189941</v>
      </c>
      <c r="I5317">
        <v>4840</v>
      </c>
      <c r="J5317" s="134">
        <v>0.30072025594981078</v>
      </c>
    </row>
    <row r="5318" spans="3:10" x14ac:dyDescent="0.3">
      <c r="C5318">
        <v>4841</v>
      </c>
      <c r="D5318" s="40">
        <v>3.0324038882577051</v>
      </c>
      <c r="I5318">
        <v>4841</v>
      </c>
      <c r="J5318" s="134">
        <v>0.25665802023979301</v>
      </c>
    </row>
    <row r="5319" spans="3:10" x14ac:dyDescent="0.3">
      <c r="C5319">
        <v>4842</v>
      </c>
      <c r="D5319" s="40">
        <v>2.0061169689584673</v>
      </c>
      <c r="I5319">
        <v>4842</v>
      </c>
      <c r="J5319" s="134">
        <v>0.24035126298902387</v>
      </c>
    </row>
    <row r="5320" spans="3:10" x14ac:dyDescent="0.3">
      <c r="C5320">
        <v>4843</v>
      </c>
      <c r="D5320" s="40">
        <v>3.3617923072647171</v>
      </c>
      <c r="I5320">
        <v>4843</v>
      </c>
      <c r="J5320" s="134">
        <v>0.11901484092331072</v>
      </c>
    </row>
    <row r="5321" spans="3:10" x14ac:dyDescent="0.3">
      <c r="C5321">
        <v>4844</v>
      </c>
      <c r="D5321" s="40">
        <v>1.9447412988034791</v>
      </c>
      <c r="I5321">
        <v>4844</v>
      </c>
      <c r="J5321" s="134">
        <v>0.16951159332810506</v>
      </c>
    </row>
    <row r="5322" spans="3:10" x14ac:dyDescent="0.3">
      <c r="C5322">
        <v>4845</v>
      </c>
      <c r="D5322" s="40">
        <v>2.7164150935424161</v>
      </c>
      <c r="I5322">
        <v>4845</v>
      </c>
      <c r="J5322" s="134">
        <v>0.14763133704324538</v>
      </c>
    </row>
    <row r="5323" spans="3:10" x14ac:dyDescent="0.3">
      <c r="C5323">
        <v>4846</v>
      </c>
      <c r="D5323" s="40">
        <v>2.4914053834319514</v>
      </c>
      <c r="I5323">
        <v>4846</v>
      </c>
      <c r="J5323" s="134">
        <v>8.9391229606746947E-2</v>
      </c>
    </row>
    <row r="5324" spans="3:10" x14ac:dyDescent="0.3">
      <c r="C5324">
        <v>4847</v>
      </c>
      <c r="D5324" s="40">
        <v>2.4325838330291623</v>
      </c>
      <c r="I5324">
        <v>4847</v>
      </c>
      <c r="J5324" s="134">
        <v>0.27161992670735646</v>
      </c>
    </row>
    <row r="5325" spans="3:10" x14ac:dyDescent="0.3">
      <c r="C5325">
        <v>4848</v>
      </c>
      <c r="D5325" s="40">
        <v>1.9185224119836719</v>
      </c>
      <c r="I5325">
        <v>4848</v>
      </c>
      <c r="J5325" s="134">
        <v>0.18298109099397419</v>
      </c>
    </row>
    <row r="5326" spans="3:10" x14ac:dyDescent="0.3">
      <c r="C5326">
        <v>4849</v>
      </c>
      <c r="D5326" s="40">
        <v>2.5656414798684244</v>
      </c>
      <c r="I5326">
        <v>4849</v>
      </c>
      <c r="J5326" s="134">
        <v>0.30775017587617803</v>
      </c>
    </row>
    <row r="5327" spans="3:10" x14ac:dyDescent="0.3">
      <c r="C5327">
        <v>4850</v>
      </c>
      <c r="D5327" s="40">
        <v>2.4382932491828617</v>
      </c>
      <c r="I5327">
        <v>4850</v>
      </c>
      <c r="J5327" s="134">
        <v>0.31124334074198656</v>
      </c>
    </row>
    <row r="5328" spans="3:10" x14ac:dyDescent="0.3">
      <c r="C5328">
        <v>4851</v>
      </c>
      <c r="D5328" s="40">
        <v>1.7712265400940097</v>
      </c>
      <c r="I5328">
        <v>4851</v>
      </c>
      <c r="J5328" s="134">
        <v>0.30300799348512331</v>
      </c>
    </row>
    <row r="5329" spans="3:10" x14ac:dyDescent="0.3">
      <c r="C5329">
        <v>4852</v>
      </c>
      <c r="D5329" s="40">
        <v>2.8728956264835195</v>
      </c>
      <c r="I5329">
        <v>4852</v>
      </c>
      <c r="J5329" s="134">
        <v>0.14631190171405306</v>
      </c>
    </row>
    <row r="5330" spans="3:10" x14ac:dyDescent="0.3">
      <c r="C5330">
        <v>4853</v>
      </c>
      <c r="D5330" s="40">
        <v>2.6068366642153764</v>
      </c>
      <c r="I5330">
        <v>4853</v>
      </c>
      <c r="J5330" s="134">
        <v>6.3146805931489913E-2</v>
      </c>
    </row>
    <row r="5331" spans="3:10" x14ac:dyDescent="0.3">
      <c r="C5331">
        <v>4854</v>
      </c>
      <c r="D5331" s="40">
        <v>2.3278838371187831</v>
      </c>
      <c r="I5331">
        <v>4854</v>
      </c>
      <c r="J5331" s="134">
        <v>0.25248377396234245</v>
      </c>
    </row>
    <row r="5332" spans="3:10" x14ac:dyDescent="0.3">
      <c r="C5332">
        <v>4855</v>
      </c>
      <c r="D5332" s="40">
        <v>2.7538435351927135</v>
      </c>
      <c r="I5332">
        <v>4855</v>
      </c>
      <c r="J5332" s="134">
        <v>0.20292170726871883</v>
      </c>
    </row>
    <row r="5333" spans="3:10" x14ac:dyDescent="0.3">
      <c r="C5333">
        <v>4856</v>
      </c>
      <c r="D5333" s="40">
        <v>2.0601228802717215</v>
      </c>
      <c r="I5333">
        <v>4856</v>
      </c>
      <c r="J5333" s="134">
        <v>0.35758730592942878</v>
      </c>
    </row>
    <row r="5334" spans="3:10" x14ac:dyDescent="0.3">
      <c r="C5334">
        <v>4857</v>
      </c>
      <c r="D5334" s="40">
        <v>2.2759780523541484</v>
      </c>
      <c r="I5334">
        <v>4857</v>
      </c>
      <c r="J5334" s="134">
        <v>0.21374329443079731</v>
      </c>
    </row>
    <row r="5335" spans="3:10" x14ac:dyDescent="0.3">
      <c r="C5335">
        <v>4858</v>
      </c>
      <c r="D5335" s="40">
        <v>2.990673781236135</v>
      </c>
      <c r="I5335">
        <v>4858</v>
      </c>
      <c r="J5335" s="134">
        <v>0.31749028918526134</v>
      </c>
    </row>
    <row r="5336" spans="3:10" x14ac:dyDescent="0.3">
      <c r="C5336">
        <v>4859</v>
      </c>
      <c r="D5336" s="40">
        <v>2.6931545694003498</v>
      </c>
      <c r="I5336">
        <v>4859</v>
      </c>
      <c r="J5336" s="134">
        <v>0.17637509703482701</v>
      </c>
    </row>
    <row r="5337" spans="3:10" x14ac:dyDescent="0.3">
      <c r="C5337">
        <v>4860</v>
      </c>
      <c r="D5337" s="40">
        <v>2.3691616191936817</v>
      </c>
      <c r="I5337">
        <v>4860</v>
      </c>
      <c r="J5337" s="134">
        <v>0.31676386940412904</v>
      </c>
    </row>
    <row r="5338" spans="3:10" x14ac:dyDescent="0.3">
      <c r="C5338">
        <v>4861</v>
      </c>
      <c r="D5338" s="40">
        <v>2.1421496177970192</v>
      </c>
      <c r="I5338">
        <v>4861</v>
      </c>
      <c r="J5338" s="134">
        <v>0.20135505806475229</v>
      </c>
    </row>
    <row r="5339" spans="3:10" x14ac:dyDescent="0.3">
      <c r="C5339">
        <v>4862</v>
      </c>
      <c r="D5339" s="40">
        <v>2.4899731404148659</v>
      </c>
      <c r="I5339">
        <v>4862</v>
      </c>
      <c r="J5339" s="134">
        <v>0.17962417286108812</v>
      </c>
    </row>
    <row r="5340" spans="3:10" x14ac:dyDescent="0.3">
      <c r="C5340">
        <v>4863</v>
      </c>
      <c r="D5340" s="40">
        <v>3.3161504763531591</v>
      </c>
      <c r="I5340">
        <v>4863</v>
      </c>
      <c r="J5340" s="134">
        <v>0.21965929626903868</v>
      </c>
    </row>
    <row r="5341" spans="3:10" x14ac:dyDescent="0.3">
      <c r="C5341">
        <v>4864</v>
      </c>
      <c r="D5341" s="40">
        <v>3.1054014382183182</v>
      </c>
      <c r="I5341">
        <v>4864</v>
      </c>
      <c r="J5341" s="134">
        <v>0.23032624828102244</v>
      </c>
    </row>
    <row r="5342" spans="3:10" x14ac:dyDescent="0.3">
      <c r="C5342">
        <v>4865</v>
      </c>
      <c r="D5342" s="40">
        <v>1.5794260819756798</v>
      </c>
      <c r="I5342">
        <v>4865</v>
      </c>
      <c r="J5342" s="134">
        <v>0.33105156986856654</v>
      </c>
    </row>
    <row r="5343" spans="3:10" x14ac:dyDescent="0.3">
      <c r="C5343">
        <v>4866</v>
      </c>
      <c r="D5343" s="40">
        <v>2.184692001995546</v>
      </c>
      <c r="I5343">
        <v>4866</v>
      </c>
      <c r="J5343" s="134">
        <v>0.28518530111292262</v>
      </c>
    </row>
    <row r="5344" spans="3:10" x14ac:dyDescent="0.3">
      <c r="C5344">
        <v>4867</v>
      </c>
      <c r="D5344" s="40">
        <v>2.4732753020672607</v>
      </c>
      <c r="I5344">
        <v>4867</v>
      </c>
      <c r="J5344" s="134">
        <v>0.27757996208130997</v>
      </c>
    </row>
    <row r="5345" spans="3:10" x14ac:dyDescent="0.3">
      <c r="C5345">
        <v>4868</v>
      </c>
      <c r="D5345" s="40">
        <v>1.9537916383282212</v>
      </c>
      <c r="I5345">
        <v>4868</v>
      </c>
      <c r="J5345" s="134">
        <v>0.20128910708854564</v>
      </c>
    </row>
    <row r="5346" spans="3:10" x14ac:dyDescent="0.3">
      <c r="C5346">
        <v>4869</v>
      </c>
      <c r="D5346" s="40">
        <v>1.9478020043562823</v>
      </c>
      <c r="I5346">
        <v>4869</v>
      </c>
      <c r="J5346" s="134">
        <v>0.25356928809367152</v>
      </c>
    </row>
    <row r="5347" spans="3:10" x14ac:dyDescent="0.3">
      <c r="C5347">
        <v>4870</v>
      </c>
      <c r="D5347" s="40">
        <v>3.1547704746060652</v>
      </c>
      <c r="I5347">
        <v>4870</v>
      </c>
      <c r="J5347" s="134">
        <v>0.34196329870670716</v>
      </c>
    </row>
    <row r="5348" spans="3:10" x14ac:dyDescent="0.3">
      <c r="C5348">
        <v>4871</v>
      </c>
      <c r="D5348" s="40">
        <v>2.5250905114596551</v>
      </c>
      <c r="I5348">
        <v>4871</v>
      </c>
      <c r="J5348" s="134">
        <v>0.11683659216686126</v>
      </c>
    </row>
    <row r="5349" spans="3:10" x14ac:dyDescent="0.3">
      <c r="C5349">
        <v>4872</v>
      </c>
      <c r="D5349" s="40">
        <v>2.7228396054314707</v>
      </c>
      <c r="I5349">
        <v>4872</v>
      </c>
      <c r="J5349" s="134">
        <v>0.10724452817125774</v>
      </c>
    </row>
    <row r="5350" spans="3:10" x14ac:dyDescent="0.3">
      <c r="C5350">
        <v>4873</v>
      </c>
      <c r="D5350" s="40">
        <v>2.0109059953317607</v>
      </c>
      <c r="I5350">
        <v>4873</v>
      </c>
      <c r="J5350" s="134">
        <v>0.16191532977185497</v>
      </c>
    </row>
    <row r="5351" spans="3:10" x14ac:dyDescent="0.3">
      <c r="C5351">
        <v>4874</v>
      </c>
      <c r="D5351" s="40">
        <v>2.8754486095674028</v>
      </c>
      <c r="I5351">
        <v>4874</v>
      </c>
      <c r="J5351" s="134">
        <v>0.13397798905809766</v>
      </c>
    </row>
    <row r="5352" spans="3:10" x14ac:dyDescent="0.3">
      <c r="C5352">
        <v>4875</v>
      </c>
      <c r="D5352" s="40">
        <v>3.4977935174729509</v>
      </c>
      <c r="I5352">
        <v>4875</v>
      </c>
      <c r="J5352" s="134">
        <v>0.29709933690795509</v>
      </c>
    </row>
    <row r="5353" spans="3:10" x14ac:dyDescent="0.3">
      <c r="C5353">
        <v>4876</v>
      </c>
      <c r="D5353" s="40">
        <v>2.6240438838428566</v>
      </c>
      <c r="I5353">
        <v>4876</v>
      </c>
      <c r="J5353" s="134">
        <v>0.25535733666842142</v>
      </c>
    </row>
    <row r="5354" spans="3:10" x14ac:dyDescent="0.3">
      <c r="C5354">
        <v>4877</v>
      </c>
      <c r="D5354" s="40">
        <v>1.971299794334008</v>
      </c>
      <c r="I5354">
        <v>4877</v>
      </c>
      <c r="J5354" s="134">
        <v>0.20469779539485722</v>
      </c>
    </row>
    <row r="5355" spans="3:10" x14ac:dyDescent="0.3">
      <c r="C5355">
        <v>4878</v>
      </c>
      <c r="D5355" s="40">
        <v>2.8082211620167259</v>
      </c>
      <c r="I5355">
        <v>4878</v>
      </c>
      <c r="J5355" s="134">
        <v>0.29928854612711198</v>
      </c>
    </row>
    <row r="5356" spans="3:10" x14ac:dyDescent="0.3">
      <c r="C5356">
        <v>4879</v>
      </c>
      <c r="D5356" s="40">
        <v>1.9213096073713174</v>
      </c>
      <c r="I5356">
        <v>4879</v>
      </c>
      <c r="J5356" s="134">
        <v>0.10836041551343922</v>
      </c>
    </row>
    <row r="5357" spans="3:10" x14ac:dyDescent="0.3">
      <c r="C5357">
        <v>4880</v>
      </c>
      <c r="D5357" s="40">
        <v>2.0344090785427467</v>
      </c>
      <c r="I5357">
        <v>4880</v>
      </c>
      <c r="J5357" s="134">
        <v>0.17901757698635801</v>
      </c>
    </row>
    <row r="5358" spans="3:10" x14ac:dyDescent="0.3">
      <c r="C5358">
        <v>4881</v>
      </c>
      <c r="D5358" s="40">
        <v>2.511961851350887</v>
      </c>
      <c r="I5358">
        <v>4881</v>
      </c>
      <c r="J5358" s="134">
        <v>0.16498643952305492</v>
      </c>
    </row>
    <row r="5359" spans="3:10" x14ac:dyDescent="0.3">
      <c r="C5359">
        <v>4882</v>
      </c>
      <c r="D5359" s="40">
        <v>2.7379062984315548</v>
      </c>
      <c r="I5359">
        <v>4882</v>
      </c>
      <c r="J5359" s="134">
        <v>0.38017078906663526</v>
      </c>
    </row>
    <row r="5360" spans="3:10" x14ac:dyDescent="0.3">
      <c r="C5360">
        <v>4883</v>
      </c>
      <c r="D5360" s="40">
        <v>2.2208379634236128</v>
      </c>
      <c r="I5360">
        <v>4883</v>
      </c>
      <c r="J5360" s="134">
        <v>0.23875527361304871</v>
      </c>
    </row>
    <row r="5361" spans="3:10" x14ac:dyDescent="0.3">
      <c r="C5361">
        <v>4884</v>
      </c>
      <c r="D5361" s="40">
        <v>2.2990687613984928</v>
      </c>
      <c r="I5361">
        <v>4884</v>
      </c>
      <c r="J5361" s="134">
        <v>0.14726593452000447</v>
      </c>
    </row>
    <row r="5362" spans="3:10" x14ac:dyDescent="0.3">
      <c r="C5362">
        <v>4885</v>
      </c>
      <c r="D5362" s="40">
        <v>1.9717388964311691</v>
      </c>
      <c r="I5362">
        <v>4885</v>
      </c>
      <c r="J5362" s="134">
        <v>0.23030378522981798</v>
      </c>
    </row>
    <row r="5363" spans="3:10" x14ac:dyDescent="0.3">
      <c r="C5363">
        <v>4886</v>
      </c>
      <c r="D5363" s="40">
        <v>2.9161841834606017</v>
      </c>
      <c r="I5363">
        <v>4886</v>
      </c>
      <c r="J5363" s="134">
        <v>0.18575599050277569</v>
      </c>
    </row>
    <row r="5364" spans="3:10" x14ac:dyDescent="0.3">
      <c r="C5364">
        <v>4887</v>
      </c>
      <c r="D5364" s="40">
        <v>2.9559443783399924</v>
      </c>
      <c r="I5364">
        <v>4887</v>
      </c>
      <c r="J5364" s="134">
        <v>0.21141100655099287</v>
      </c>
    </row>
    <row r="5365" spans="3:10" x14ac:dyDescent="0.3">
      <c r="C5365">
        <v>4888</v>
      </c>
      <c r="D5365" s="40">
        <v>1.7505951737626162</v>
      </c>
      <c r="I5365">
        <v>4888</v>
      </c>
      <c r="J5365" s="134">
        <v>0.11652950160136299</v>
      </c>
    </row>
    <row r="5366" spans="3:10" x14ac:dyDescent="0.3">
      <c r="C5366">
        <v>4889</v>
      </c>
      <c r="D5366" s="40">
        <v>1.9039792513437424</v>
      </c>
      <c r="I5366">
        <v>4889</v>
      </c>
      <c r="J5366" s="134">
        <v>0.26544922483624322</v>
      </c>
    </row>
    <row r="5367" spans="3:10" x14ac:dyDescent="0.3">
      <c r="C5367">
        <v>4890</v>
      </c>
      <c r="D5367" s="40">
        <v>2.3589327768370785</v>
      </c>
      <c r="I5367">
        <v>4890</v>
      </c>
      <c r="J5367" s="134">
        <v>0.21536238085702397</v>
      </c>
    </row>
    <row r="5368" spans="3:10" x14ac:dyDescent="0.3">
      <c r="C5368">
        <v>4891</v>
      </c>
      <c r="D5368" s="40">
        <v>2.5880737608245488</v>
      </c>
      <c r="I5368">
        <v>4891</v>
      </c>
      <c r="J5368" s="134">
        <v>0.21868241831171464</v>
      </c>
    </row>
    <row r="5369" spans="3:10" x14ac:dyDescent="0.3">
      <c r="C5369">
        <v>4892</v>
      </c>
      <c r="D5369" s="40">
        <v>2.8325581958650985</v>
      </c>
      <c r="I5369">
        <v>4892</v>
      </c>
      <c r="J5369" s="134">
        <v>0.13864445710098039</v>
      </c>
    </row>
    <row r="5370" spans="3:10" x14ac:dyDescent="0.3">
      <c r="C5370">
        <v>4893</v>
      </c>
      <c r="D5370" s="40">
        <v>1.6753296784004774</v>
      </c>
      <c r="I5370">
        <v>4893</v>
      </c>
      <c r="J5370" s="134">
        <v>0.31561593348658579</v>
      </c>
    </row>
    <row r="5371" spans="3:10" x14ac:dyDescent="0.3">
      <c r="C5371">
        <v>4894</v>
      </c>
      <c r="D5371" s="40">
        <v>2.4142730071528065</v>
      </c>
      <c r="I5371">
        <v>4894</v>
      </c>
      <c r="J5371" s="134">
        <v>0.37365936090087626</v>
      </c>
    </row>
    <row r="5372" spans="3:10" x14ac:dyDescent="0.3">
      <c r="C5372">
        <v>4895</v>
      </c>
      <c r="D5372" s="40">
        <v>2.8372107133892888</v>
      </c>
      <c r="I5372">
        <v>4895</v>
      </c>
      <c r="J5372" s="134">
        <v>0.29183966709992437</v>
      </c>
    </row>
    <row r="5373" spans="3:10" x14ac:dyDescent="0.3">
      <c r="C5373">
        <v>4896</v>
      </c>
      <c r="D5373" s="40">
        <v>2.1939306707888671</v>
      </c>
      <c r="I5373">
        <v>4896</v>
      </c>
      <c r="J5373" s="134">
        <v>0.17166909871859071</v>
      </c>
    </row>
    <row r="5374" spans="3:10" x14ac:dyDescent="0.3">
      <c r="C5374">
        <v>4897</v>
      </c>
      <c r="D5374" s="40">
        <v>2.2642956348395589</v>
      </c>
      <c r="I5374">
        <v>4897</v>
      </c>
      <c r="J5374" s="134">
        <v>0.31695214948695116</v>
      </c>
    </row>
    <row r="5375" spans="3:10" x14ac:dyDescent="0.3">
      <c r="C5375">
        <v>4898</v>
      </c>
      <c r="D5375" s="40">
        <v>2.5339765636873302</v>
      </c>
      <c r="I5375">
        <v>4898</v>
      </c>
      <c r="J5375" s="134">
        <v>0.15821948365863414</v>
      </c>
    </row>
    <row r="5376" spans="3:10" x14ac:dyDescent="0.3">
      <c r="C5376">
        <v>4899</v>
      </c>
      <c r="D5376" s="40">
        <v>3.5275654071953815</v>
      </c>
      <c r="I5376">
        <v>4899</v>
      </c>
      <c r="J5376" s="134">
        <v>0.22286945048205342</v>
      </c>
    </row>
    <row r="5377" spans="3:10" x14ac:dyDescent="0.3">
      <c r="C5377">
        <v>4900</v>
      </c>
      <c r="D5377" s="40">
        <v>2.5157714394415076</v>
      </c>
      <c r="I5377">
        <v>4900</v>
      </c>
      <c r="J5377" s="134">
        <v>0.24283922730209251</v>
      </c>
    </row>
    <row r="5378" spans="3:10" x14ac:dyDescent="0.3">
      <c r="C5378">
        <v>4901</v>
      </c>
      <c r="D5378" s="40">
        <v>2.6259353691294387</v>
      </c>
      <c r="I5378">
        <v>4901</v>
      </c>
      <c r="J5378" s="134">
        <v>0.16405120611499835</v>
      </c>
    </row>
    <row r="5379" spans="3:10" x14ac:dyDescent="0.3">
      <c r="C5379">
        <v>4902</v>
      </c>
      <c r="D5379" s="40">
        <v>2.7801861796702783</v>
      </c>
      <c r="I5379">
        <v>4902</v>
      </c>
      <c r="J5379" s="134">
        <v>0.17634185388423451</v>
      </c>
    </row>
    <row r="5380" spans="3:10" x14ac:dyDescent="0.3">
      <c r="C5380">
        <v>4903</v>
      </c>
      <c r="D5380" s="40">
        <v>2.7868281214371748</v>
      </c>
      <c r="I5380">
        <v>4903</v>
      </c>
      <c r="J5380" s="134">
        <v>0.29286583983220393</v>
      </c>
    </row>
    <row r="5381" spans="3:10" x14ac:dyDescent="0.3">
      <c r="C5381">
        <v>4904</v>
      </c>
      <c r="D5381" s="40">
        <v>2.9146284901428059</v>
      </c>
      <c r="I5381">
        <v>4904</v>
      </c>
      <c r="J5381" s="134">
        <v>0.21591664376070319</v>
      </c>
    </row>
    <row r="5382" spans="3:10" x14ac:dyDescent="0.3">
      <c r="C5382">
        <v>4905</v>
      </c>
      <c r="D5382" s="40">
        <v>3.3527457171396371</v>
      </c>
      <c r="I5382">
        <v>4905</v>
      </c>
      <c r="J5382" s="134">
        <v>0.16375630023633625</v>
      </c>
    </row>
    <row r="5383" spans="3:10" x14ac:dyDescent="0.3">
      <c r="C5383">
        <v>4906</v>
      </c>
      <c r="D5383" s="40">
        <v>3.3047947904199071</v>
      </c>
      <c r="I5383">
        <v>4906</v>
      </c>
      <c r="J5383" s="134">
        <v>0.16875464788604533</v>
      </c>
    </row>
    <row r="5384" spans="3:10" x14ac:dyDescent="0.3">
      <c r="C5384">
        <v>4907</v>
      </c>
      <c r="D5384" s="40">
        <v>2.2498896054351301</v>
      </c>
      <c r="I5384">
        <v>4907</v>
      </c>
      <c r="J5384" s="134">
        <v>0.28132585156843914</v>
      </c>
    </row>
    <row r="5385" spans="3:10" x14ac:dyDescent="0.3">
      <c r="C5385">
        <v>4908</v>
      </c>
      <c r="D5385" s="40">
        <v>2.7842300019909834</v>
      </c>
      <c r="I5385">
        <v>4908</v>
      </c>
      <c r="J5385" s="134">
        <v>0.24167940054637049</v>
      </c>
    </row>
    <row r="5386" spans="3:10" x14ac:dyDescent="0.3">
      <c r="C5386">
        <v>4909</v>
      </c>
      <c r="D5386" s="40">
        <v>2.022134690686185</v>
      </c>
      <c r="I5386">
        <v>4909</v>
      </c>
      <c r="J5386" s="134">
        <v>0.13629196269587696</v>
      </c>
    </row>
    <row r="5387" spans="3:10" x14ac:dyDescent="0.3">
      <c r="C5387">
        <v>4910</v>
      </c>
      <c r="D5387" s="40">
        <v>1.8173801560835539</v>
      </c>
      <c r="I5387">
        <v>4910</v>
      </c>
      <c r="J5387" s="134">
        <v>0.18046733756730093</v>
      </c>
    </row>
    <row r="5388" spans="3:10" x14ac:dyDescent="0.3">
      <c r="C5388">
        <v>4911</v>
      </c>
      <c r="D5388" s="40">
        <v>1.9152212216257631</v>
      </c>
      <c r="I5388">
        <v>4911</v>
      </c>
      <c r="J5388" s="134">
        <v>0.27764710910396206</v>
      </c>
    </row>
    <row r="5389" spans="3:10" x14ac:dyDescent="0.3">
      <c r="C5389">
        <v>4912</v>
      </c>
      <c r="D5389" s="40">
        <v>3.2431539784105787</v>
      </c>
      <c r="I5389">
        <v>4912</v>
      </c>
      <c r="J5389" s="134">
        <v>0.2952735478264028</v>
      </c>
    </row>
    <row r="5390" spans="3:10" x14ac:dyDescent="0.3">
      <c r="C5390">
        <v>4913</v>
      </c>
      <c r="D5390" s="40">
        <v>3.1249516559106203</v>
      </c>
      <c r="I5390">
        <v>4913</v>
      </c>
      <c r="J5390" s="134">
        <v>0.26321390935489575</v>
      </c>
    </row>
    <row r="5391" spans="3:10" x14ac:dyDescent="0.3">
      <c r="C5391">
        <v>4914</v>
      </c>
      <c r="D5391" s="40">
        <v>3.2016791832221236</v>
      </c>
      <c r="I5391">
        <v>4914</v>
      </c>
      <c r="J5391" s="134">
        <v>0.14731469680433928</v>
      </c>
    </row>
    <row r="5392" spans="3:10" x14ac:dyDescent="0.3">
      <c r="C5392">
        <v>4915</v>
      </c>
      <c r="D5392" s="40">
        <v>3.0357723661996916</v>
      </c>
      <c r="I5392">
        <v>4915</v>
      </c>
      <c r="J5392" s="134">
        <v>0.26896799868677435</v>
      </c>
    </row>
    <row r="5393" spans="3:10" x14ac:dyDescent="0.3">
      <c r="C5393">
        <v>4916</v>
      </c>
      <c r="D5393" s="40">
        <v>2.1194810830223965</v>
      </c>
      <c r="I5393">
        <v>4916</v>
      </c>
      <c r="J5393" s="134">
        <v>0.3232414172868876</v>
      </c>
    </row>
    <row r="5394" spans="3:10" x14ac:dyDescent="0.3">
      <c r="C5394">
        <v>4917</v>
      </c>
      <c r="D5394" s="40">
        <v>2.5749813530516574</v>
      </c>
      <c r="I5394">
        <v>4917</v>
      </c>
      <c r="J5394" s="134">
        <v>0.30157237183398555</v>
      </c>
    </row>
    <row r="5395" spans="3:10" x14ac:dyDescent="0.3">
      <c r="C5395">
        <v>4918</v>
      </c>
      <c r="D5395" s="40">
        <v>3.3976218236019315</v>
      </c>
      <c r="I5395">
        <v>4918</v>
      </c>
      <c r="J5395" s="134">
        <v>0.20475738977529412</v>
      </c>
    </row>
    <row r="5396" spans="3:10" x14ac:dyDescent="0.3">
      <c r="C5396">
        <v>4919</v>
      </c>
      <c r="D5396" s="40">
        <v>1.9170272585344925</v>
      </c>
      <c r="I5396">
        <v>4919</v>
      </c>
      <c r="J5396" s="134">
        <v>0.17906694857086358</v>
      </c>
    </row>
    <row r="5397" spans="3:10" x14ac:dyDescent="0.3">
      <c r="C5397">
        <v>4920</v>
      </c>
      <c r="D5397" s="40">
        <v>2.1836500290033163</v>
      </c>
      <c r="I5397">
        <v>4920</v>
      </c>
      <c r="J5397" s="134">
        <v>0.20929496493112731</v>
      </c>
    </row>
    <row r="5398" spans="3:10" x14ac:dyDescent="0.3">
      <c r="C5398">
        <v>4921</v>
      </c>
      <c r="D5398" s="40">
        <v>3.1070021232605027</v>
      </c>
      <c r="I5398">
        <v>4921</v>
      </c>
      <c r="J5398" s="134">
        <v>0.23497837172493408</v>
      </c>
    </row>
    <row r="5399" spans="3:10" x14ac:dyDescent="0.3">
      <c r="C5399">
        <v>4922</v>
      </c>
      <c r="D5399" s="40">
        <v>2.425360487259602</v>
      </c>
      <c r="I5399">
        <v>4922</v>
      </c>
      <c r="J5399" s="134">
        <v>0.19878497144629503</v>
      </c>
    </row>
    <row r="5400" spans="3:10" x14ac:dyDescent="0.3">
      <c r="C5400">
        <v>4923</v>
      </c>
      <c r="D5400" s="40">
        <v>2.6695506347955131</v>
      </c>
      <c r="I5400">
        <v>4923</v>
      </c>
      <c r="J5400" s="134">
        <v>0.14697138220328143</v>
      </c>
    </row>
    <row r="5401" spans="3:10" x14ac:dyDescent="0.3">
      <c r="C5401">
        <v>4924</v>
      </c>
      <c r="D5401" s="40">
        <v>2.8594376690182028</v>
      </c>
      <c r="I5401">
        <v>4924</v>
      </c>
      <c r="J5401" s="134">
        <v>0.131906929338655</v>
      </c>
    </row>
    <row r="5402" spans="3:10" x14ac:dyDescent="0.3">
      <c r="C5402">
        <v>4925</v>
      </c>
      <c r="D5402" s="40">
        <v>1.8451290429283937</v>
      </c>
      <c r="I5402">
        <v>4925</v>
      </c>
      <c r="J5402" s="134">
        <v>0.18659049282542983</v>
      </c>
    </row>
    <row r="5403" spans="3:10" x14ac:dyDescent="0.3">
      <c r="C5403">
        <v>4926</v>
      </c>
      <c r="D5403" s="40">
        <v>3.2373750920919093</v>
      </c>
      <c r="I5403">
        <v>4926</v>
      </c>
      <c r="J5403" s="134">
        <v>0.3410969993905073</v>
      </c>
    </row>
    <row r="5404" spans="3:10" x14ac:dyDescent="0.3">
      <c r="C5404">
        <v>4927</v>
      </c>
      <c r="D5404" s="40">
        <v>2.3723497243387848</v>
      </c>
      <c r="I5404">
        <v>4927</v>
      </c>
      <c r="J5404" s="134">
        <v>0.35087661801076431</v>
      </c>
    </row>
    <row r="5405" spans="3:10" x14ac:dyDescent="0.3">
      <c r="C5405">
        <v>4928</v>
      </c>
      <c r="D5405" s="40">
        <v>1.9072808119610472</v>
      </c>
      <c r="I5405">
        <v>4928</v>
      </c>
      <c r="J5405" s="134">
        <v>0.31378226672935194</v>
      </c>
    </row>
    <row r="5406" spans="3:10" x14ac:dyDescent="0.3">
      <c r="C5406">
        <v>4929</v>
      </c>
      <c r="D5406" s="40">
        <v>2.8793854800226311</v>
      </c>
      <c r="I5406">
        <v>4929</v>
      </c>
      <c r="J5406" s="134">
        <v>0.26700198540810627</v>
      </c>
    </row>
    <row r="5407" spans="3:10" x14ac:dyDescent="0.3">
      <c r="C5407">
        <v>4930</v>
      </c>
      <c r="D5407" s="40">
        <v>2.2107450671811142</v>
      </c>
      <c r="I5407">
        <v>4930</v>
      </c>
      <c r="J5407" s="134">
        <v>0.18531955118645094</v>
      </c>
    </row>
    <row r="5408" spans="3:10" x14ac:dyDescent="0.3">
      <c r="C5408">
        <v>4931</v>
      </c>
      <c r="D5408" s="40">
        <v>3.3218738464349102</v>
      </c>
      <c r="I5408">
        <v>4931</v>
      </c>
      <c r="J5408" s="134">
        <v>0.19480616011957363</v>
      </c>
    </row>
    <row r="5409" spans="3:10" x14ac:dyDescent="0.3">
      <c r="C5409">
        <v>4932</v>
      </c>
      <c r="D5409" s="40">
        <v>2.9851391618589092</v>
      </c>
      <c r="I5409">
        <v>4932</v>
      </c>
      <c r="J5409" s="134">
        <v>0.18294884103895148</v>
      </c>
    </row>
    <row r="5410" spans="3:10" x14ac:dyDescent="0.3">
      <c r="C5410">
        <v>4933</v>
      </c>
      <c r="D5410" s="40">
        <v>2.6657944534855842</v>
      </c>
      <c r="I5410">
        <v>4933</v>
      </c>
      <c r="J5410" s="134">
        <v>0.14480598526803856</v>
      </c>
    </row>
    <row r="5411" spans="3:10" x14ac:dyDescent="0.3">
      <c r="C5411">
        <v>4934</v>
      </c>
      <c r="D5411" s="40">
        <v>2.6043100396072019</v>
      </c>
      <c r="I5411">
        <v>4934</v>
      </c>
      <c r="J5411" s="134">
        <v>0.28349940588317724</v>
      </c>
    </row>
    <row r="5412" spans="3:10" x14ac:dyDescent="0.3">
      <c r="C5412">
        <v>4935</v>
      </c>
      <c r="D5412" s="40">
        <v>2.3337703779681278</v>
      </c>
      <c r="I5412">
        <v>4935</v>
      </c>
      <c r="J5412" s="134">
        <v>0.18526431875611249</v>
      </c>
    </row>
    <row r="5413" spans="3:10" x14ac:dyDescent="0.3">
      <c r="C5413">
        <v>4936</v>
      </c>
      <c r="D5413" s="40">
        <v>2.0049392545552109</v>
      </c>
      <c r="I5413">
        <v>4936</v>
      </c>
      <c r="J5413" s="134">
        <v>0.2219457767823958</v>
      </c>
    </row>
    <row r="5414" spans="3:10" x14ac:dyDescent="0.3">
      <c r="C5414">
        <v>4937</v>
      </c>
      <c r="D5414" s="40">
        <v>1.8370259946769991</v>
      </c>
      <c r="I5414">
        <v>4937</v>
      </c>
      <c r="J5414" s="134">
        <v>0.11822540006468474</v>
      </c>
    </row>
    <row r="5415" spans="3:10" x14ac:dyDescent="0.3">
      <c r="C5415">
        <v>4938</v>
      </c>
      <c r="D5415" s="40">
        <v>2.1743083655613229</v>
      </c>
      <c r="I5415">
        <v>4938</v>
      </c>
      <c r="J5415" s="134">
        <v>0.14185848940311319</v>
      </c>
    </row>
    <row r="5416" spans="3:10" x14ac:dyDescent="0.3">
      <c r="C5416">
        <v>4939</v>
      </c>
      <c r="D5416" s="40">
        <v>2.4175631875306864</v>
      </c>
      <c r="I5416">
        <v>4939</v>
      </c>
      <c r="J5416" s="134">
        <v>0.21026988423804527</v>
      </c>
    </row>
    <row r="5417" spans="3:10" x14ac:dyDescent="0.3">
      <c r="C5417">
        <v>4940</v>
      </c>
      <c r="D5417" s="40">
        <v>2.021321307906526</v>
      </c>
      <c r="I5417">
        <v>4940</v>
      </c>
      <c r="J5417" s="134">
        <v>0.10556230987293769</v>
      </c>
    </row>
    <row r="5418" spans="3:10" x14ac:dyDescent="0.3">
      <c r="C5418">
        <v>4941</v>
      </c>
      <c r="D5418" s="40">
        <v>2.2601913314141182</v>
      </c>
      <c r="I5418">
        <v>4941</v>
      </c>
      <c r="J5418" s="134">
        <v>0.15388458807467531</v>
      </c>
    </row>
    <row r="5419" spans="3:10" x14ac:dyDescent="0.3">
      <c r="C5419">
        <v>4942</v>
      </c>
      <c r="D5419" s="40">
        <v>2.2424064210597576</v>
      </c>
      <c r="I5419">
        <v>4942</v>
      </c>
      <c r="J5419" s="134">
        <v>0.26853423628181283</v>
      </c>
    </row>
    <row r="5420" spans="3:10" x14ac:dyDescent="0.3">
      <c r="C5420">
        <v>4943</v>
      </c>
      <c r="D5420" s="40">
        <v>2.5477705361542378</v>
      </c>
      <c r="I5420">
        <v>4943</v>
      </c>
      <c r="J5420" s="134">
        <v>0.27093880062546005</v>
      </c>
    </row>
    <row r="5421" spans="3:10" x14ac:dyDescent="0.3">
      <c r="C5421">
        <v>4944</v>
      </c>
      <c r="D5421" s="40">
        <v>2.0283069073023685</v>
      </c>
      <c r="I5421">
        <v>4944</v>
      </c>
      <c r="J5421" s="134">
        <v>0.17044384638655852</v>
      </c>
    </row>
    <row r="5422" spans="3:10" x14ac:dyDescent="0.3">
      <c r="C5422">
        <v>4945</v>
      </c>
      <c r="D5422" s="40">
        <v>3.209705100608276</v>
      </c>
      <c r="I5422">
        <v>4945</v>
      </c>
      <c r="J5422" s="134">
        <v>0.12224187463600655</v>
      </c>
    </row>
    <row r="5423" spans="3:10" x14ac:dyDescent="0.3">
      <c r="C5423">
        <v>4946</v>
      </c>
      <c r="D5423" s="40">
        <v>1.6336296476241277</v>
      </c>
      <c r="I5423">
        <v>4946</v>
      </c>
      <c r="J5423" s="134">
        <v>0.24497753782424048</v>
      </c>
    </row>
    <row r="5424" spans="3:10" x14ac:dyDescent="0.3">
      <c r="C5424">
        <v>4947</v>
      </c>
      <c r="D5424" s="40">
        <v>2.7725234988235603</v>
      </c>
      <c r="I5424">
        <v>4947</v>
      </c>
      <c r="J5424" s="134">
        <v>0.27774800489530804</v>
      </c>
    </row>
    <row r="5425" spans="3:10" x14ac:dyDescent="0.3">
      <c r="C5425">
        <v>4948</v>
      </c>
      <c r="D5425" s="40">
        <v>2.6410361316660658</v>
      </c>
      <c r="I5425">
        <v>4948</v>
      </c>
      <c r="J5425" s="134">
        <v>0.21105039184526686</v>
      </c>
    </row>
    <row r="5426" spans="3:10" x14ac:dyDescent="0.3">
      <c r="C5426">
        <v>4949</v>
      </c>
      <c r="D5426" s="40">
        <v>2.4906116745593136</v>
      </c>
      <c r="I5426">
        <v>4949</v>
      </c>
      <c r="J5426" s="134">
        <v>0.34592234170089209</v>
      </c>
    </row>
    <row r="5427" spans="3:10" x14ac:dyDescent="0.3">
      <c r="C5427">
        <v>4950</v>
      </c>
      <c r="D5427" s="40">
        <v>2.0474269060061148</v>
      </c>
      <c r="I5427">
        <v>4950</v>
      </c>
      <c r="J5427" s="134">
        <v>0.26280082405497329</v>
      </c>
    </row>
    <row r="5428" spans="3:10" x14ac:dyDescent="0.3">
      <c r="C5428">
        <v>4951</v>
      </c>
      <c r="D5428" s="40">
        <v>2.7870947884954012</v>
      </c>
      <c r="I5428">
        <v>4951</v>
      </c>
      <c r="J5428" s="134">
        <v>0.21134579653122088</v>
      </c>
    </row>
    <row r="5429" spans="3:10" x14ac:dyDescent="0.3">
      <c r="C5429">
        <v>4952</v>
      </c>
      <c r="D5429" s="40">
        <v>2.4341077767062789</v>
      </c>
      <c r="I5429">
        <v>4952</v>
      </c>
      <c r="J5429" s="134">
        <v>0.36337412102811117</v>
      </c>
    </row>
    <row r="5430" spans="3:10" x14ac:dyDescent="0.3">
      <c r="C5430">
        <v>4953</v>
      </c>
      <c r="D5430" s="40">
        <v>2.3581619369716225</v>
      </c>
      <c r="I5430">
        <v>4953</v>
      </c>
      <c r="J5430" s="134">
        <v>0.14662870362954394</v>
      </c>
    </row>
    <row r="5431" spans="3:10" x14ac:dyDescent="0.3">
      <c r="C5431">
        <v>4954</v>
      </c>
      <c r="D5431" s="40">
        <v>1.9140568320676887</v>
      </c>
      <c r="I5431">
        <v>4954</v>
      </c>
      <c r="J5431" s="134">
        <v>0.14268028690047552</v>
      </c>
    </row>
    <row r="5432" spans="3:10" x14ac:dyDescent="0.3">
      <c r="C5432">
        <v>4955</v>
      </c>
      <c r="D5432" s="40">
        <v>3.0523317545575037</v>
      </c>
      <c r="I5432">
        <v>4955</v>
      </c>
      <c r="J5432" s="134">
        <v>0.30872440383193567</v>
      </c>
    </row>
    <row r="5433" spans="3:10" x14ac:dyDescent="0.3">
      <c r="C5433">
        <v>4956</v>
      </c>
      <c r="D5433" s="40">
        <v>1.8849458120029241</v>
      </c>
      <c r="I5433">
        <v>4956</v>
      </c>
      <c r="J5433" s="134">
        <v>0.37950842956259168</v>
      </c>
    </row>
    <row r="5434" spans="3:10" x14ac:dyDescent="0.3">
      <c r="C5434">
        <v>4957</v>
      </c>
      <c r="D5434" s="40">
        <v>2.6083896797062889</v>
      </c>
      <c r="I5434">
        <v>4957</v>
      </c>
      <c r="J5434" s="134">
        <v>0.19630234424837267</v>
      </c>
    </row>
    <row r="5435" spans="3:10" x14ac:dyDescent="0.3">
      <c r="C5435">
        <v>4958</v>
      </c>
      <c r="D5435" s="40">
        <v>2.6181519892908822</v>
      </c>
      <c r="I5435">
        <v>4958</v>
      </c>
      <c r="J5435" s="134">
        <v>0.29291331611760563</v>
      </c>
    </row>
    <row r="5436" spans="3:10" x14ac:dyDescent="0.3">
      <c r="C5436">
        <v>4959</v>
      </c>
      <c r="D5436" s="40">
        <v>1.6894473039976003</v>
      </c>
      <c r="I5436">
        <v>4959</v>
      </c>
      <c r="J5436" s="134">
        <v>0.41965449932922616</v>
      </c>
    </row>
    <row r="5437" spans="3:10" x14ac:dyDescent="0.3">
      <c r="C5437">
        <v>4960</v>
      </c>
      <c r="D5437" s="40">
        <v>2.1899440151181198</v>
      </c>
      <c r="I5437">
        <v>4960</v>
      </c>
      <c r="J5437" s="134">
        <v>0.1851231099372217</v>
      </c>
    </row>
    <row r="5438" spans="3:10" x14ac:dyDescent="0.3">
      <c r="C5438">
        <v>4961</v>
      </c>
      <c r="D5438" s="40">
        <v>2.6017593094052431</v>
      </c>
      <c r="I5438">
        <v>4961</v>
      </c>
      <c r="J5438" s="134">
        <v>0.1721212086892816</v>
      </c>
    </row>
    <row r="5439" spans="3:10" x14ac:dyDescent="0.3">
      <c r="C5439">
        <v>4962</v>
      </c>
      <c r="D5439" s="40">
        <v>3.1970200353255041</v>
      </c>
      <c r="I5439">
        <v>4962</v>
      </c>
      <c r="J5439" s="134">
        <v>0.10045743533904217</v>
      </c>
    </row>
    <row r="5440" spans="3:10" x14ac:dyDescent="0.3">
      <c r="C5440">
        <v>4963</v>
      </c>
      <c r="D5440" s="40">
        <v>2.6211431549105053</v>
      </c>
      <c r="I5440">
        <v>4963</v>
      </c>
      <c r="J5440" s="134">
        <v>0.21398539254764226</v>
      </c>
    </row>
    <row r="5441" spans="3:10" x14ac:dyDescent="0.3">
      <c r="C5441">
        <v>4964</v>
      </c>
      <c r="D5441" s="40">
        <v>2.6675836910743649</v>
      </c>
      <c r="I5441">
        <v>4964</v>
      </c>
      <c r="J5441" s="134">
        <v>0.22249197774108431</v>
      </c>
    </row>
    <row r="5442" spans="3:10" x14ac:dyDescent="0.3">
      <c r="C5442">
        <v>4965</v>
      </c>
      <c r="D5442" s="40">
        <v>1.9217320311521902</v>
      </c>
      <c r="I5442">
        <v>4965</v>
      </c>
      <c r="J5442" s="134">
        <v>0.16712487678307508</v>
      </c>
    </row>
    <row r="5443" spans="3:10" x14ac:dyDescent="0.3">
      <c r="C5443">
        <v>4966</v>
      </c>
      <c r="D5443" s="40">
        <v>2.8148583955684137</v>
      </c>
      <c r="I5443">
        <v>4966</v>
      </c>
      <c r="J5443" s="134">
        <v>0.215084802337558</v>
      </c>
    </row>
    <row r="5444" spans="3:10" x14ac:dyDescent="0.3">
      <c r="C5444">
        <v>4967</v>
      </c>
      <c r="D5444" s="40">
        <v>2.1001602534814863</v>
      </c>
      <c r="I5444">
        <v>4967</v>
      </c>
      <c r="J5444" s="134">
        <v>0.34784031453094255</v>
      </c>
    </row>
    <row r="5445" spans="3:10" x14ac:dyDescent="0.3">
      <c r="C5445">
        <v>4968</v>
      </c>
      <c r="D5445" s="40">
        <v>3.6162278066935385</v>
      </c>
      <c r="I5445">
        <v>4968</v>
      </c>
      <c r="J5445" s="134">
        <v>0.36674077074720324</v>
      </c>
    </row>
    <row r="5446" spans="3:10" x14ac:dyDescent="0.3">
      <c r="C5446">
        <v>4969</v>
      </c>
      <c r="D5446" s="40">
        <v>1.5911534641493614</v>
      </c>
      <c r="I5446">
        <v>4969</v>
      </c>
      <c r="J5446" s="134">
        <v>0.10103342812824878</v>
      </c>
    </row>
    <row r="5447" spans="3:10" x14ac:dyDescent="0.3">
      <c r="C5447">
        <v>4970</v>
      </c>
      <c r="D5447" s="40">
        <v>1.8793352229842035</v>
      </c>
      <c r="I5447">
        <v>4970</v>
      </c>
      <c r="J5447" s="134">
        <v>0.23280490719086866</v>
      </c>
    </row>
    <row r="5448" spans="3:10" x14ac:dyDescent="0.3">
      <c r="C5448">
        <v>4971</v>
      </c>
      <c r="D5448" s="40">
        <v>2.4286080101306844</v>
      </c>
      <c r="I5448">
        <v>4971</v>
      </c>
      <c r="J5448" s="134">
        <v>0.35937623621157799</v>
      </c>
    </row>
    <row r="5449" spans="3:10" x14ac:dyDescent="0.3">
      <c r="C5449">
        <v>4972</v>
      </c>
      <c r="D5449" s="40">
        <v>2.1480867626567148</v>
      </c>
      <c r="I5449">
        <v>4972</v>
      </c>
      <c r="J5449" s="134">
        <v>0.27855476382749633</v>
      </c>
    </row>
    <row r="5450" spans="3:10" x14ac:dyDescent="0.3">
      <c r="C5450">
        <v>4973</v>
      </c>
      <c r="D5450" s="40">
        <v>3.0359539997825493</v>
      </c>
      <c r="I5450">
        <v>4973</v>
      </c>
      <c r="J5450" s="134">
        <v>0.18020746723760972</v>
      </c>
    </row>
    <row r="5451" spans="3:10" x14ac:dyDescent="0.3">
      <c r="C5451">
        <v>4974</v>
      </c>
      <c r="D5451" s="40">
        <v>2.9245027786828226</v>
      </c>
      <c r="I5451">
        <v>4974</v>
      </c>
      <c r="J5451" s="134">
        <v>0.1608539141454457</v>
      </c>
    </row>
    <row r="5452" spans="3:10" x14ac:dyDescent="0.3">
      <c r="C5452">
        <v>4975</v>
      </c>
      <c r="D5452" s="40">
        <v>2.0885721896484286</v>
      </c>
      <c r="I5452">
        <v>4975</v>
      </c>
      <c r="J5452" s="134">
        <v>0.30225769581637385</v>
      </c>
    </row>
    <row r="5453" spans="3:10" x14ac:dyDescent="0.3">
      <c r="C5453">
        <v>4976</v>
      </c>
      <c r="D5453" s="40">
        <v>2.4797294555604985</v>
      </c>
      <c r="I5453">
        <v>4976</v>
      </c>
      <c r="J5453" s="134">
        <v>0.30035669011656241</v>
      </c>
    </row>
    <row r="5454" spans="3:10" x14ac:dyDescent="0.3">
      <c r="C5454">
        <v>4977</v>
      </c>
      <c r="D5454" s="40">
        <v>2.5563187266035379</v>
      </c>
      <c r="I5454">
        <v>4977</v>
      </c>
      <c r="J5454" s="134">
        <v>0.21820592269525796</v>
      </c>
    </row>
    <row r="5455" spans="3:10" x14ac:dyDescent="0.3">
      <c r="C5455">
        <v>4978</v>
      </c>
      <c r="D5455" s="40">
        <v>2.8834682161145815</v>
      </c>
      <c r="I5455">
        <v>4978</v>
      </c>
      <c r="J5455" s="134">
        <v>0.12346668818962292</v>
      </c>
    </row>
    <row r="5456" spans="3:10" x14ac:dyDescent="0.3">
      <c r="C5456">
        <v>4979</v>
      </c>
      <c r="D5456" s="40">
        <v>1.833237422847932</v>
      </c>
      <c r="I5456">
        <v>4979</v>
      </c>
      <c r="J5456" s="134">
        <v>0.19368100018950685</v>
      </c>
    </row>
    <row r="5457" spans="3:10" x14ac:dyDescent="0.3">
      <c r="C5457">
        <v>4980</v>
      </c>
      <c r="D5457" s="40">
        <v>2.1356301841718883</v>
      </c>
      <c r="I5457">
        <v>4980</v>
      </c>
      <c r="J5457" s="134">
        <v>0.20217336971392919</v>
      </c>
    </row>
    <row r="5458" spans="3:10" x14ac:dyDescent="0.3">
      <c r="C5458">
        <v>4981</v>
      </c>
      <c r="D5458" s="40">
        <v>1.6225423692764558</v>
      </c>
      <c r="I5458">
        <v>4981</v>
      </c>
      <c r="J5458" s="134">
        <v>0.24646024520943577</v>
      </c>
    </row>
    <row r="5459" spans="3:10" x14ac:dyDescent="0.3">
      <c r="C5459">
        <v>4982</v>
      </c>
      <c r="D5459" s="40">
        <v>2.190285763375305</v>
      </c>
      <c r="I5459">
        <v>4982</v>
      </c>
      <c r="J5459" s="134">
        <v>0.21472239058615661</v>
      </c>
    </row>
    <row r="5460" spans="3:10" x14ac:dyDescent="0.3">
      <c r="C5460">
        <v>4983</v>
      </c>
      <c r="D5460" s="40">
        <v>2.4061415636315497</v>
      </c>
      <c r="I5460">
        <v>4983</v>
      </c>
      <c r="J5460" s="134">
        <v>0.33718292858080967</v>
      </c>
    </row>
    <row r="5461" spans="3:10" x14ac:dyDescent="0.3">
      <c r="C5461">
        <v>4984</v>
      </c>
      <c r="D5461" s="40">
        <v>2.9121828160530585</v>
      </c>
      <c r="I5461">
        <v>4984</v>
      </c>
      <c r="J5461" s="134">
        <v>0.17853223426736498</v>
      </c>
    </row>
    <row r="5462" spans="3:10" x14ac:dyDescent="0.3">
      <c r="C5462">
        <v>4985</v>
      </c>
      <c r="D5462" s="40">
        <v>2.5403465488402492</v>
      </c>
      <c r="I5462">
        <v>4985</v>
      </c>
      <c r="J5462" s="134">
        <v>0.19130176671416232</v>
      </c>
    </row>
    <row r="5463" spans="3:10" x14ac:dyDescent="0.3">
      <c r="C5463">
        <v>4986</v>
      </c>
      <c r="D5463" s="40">
        <v>3.1637628313748349</v>
      </c>
      <c r="I5463">
        <v>4986</v>
      </c>
      <c r="J5463" s="134">
        <v>0.25114301945257056</v>
      </c>
    </row>
    <row r="5464" spans="3:10" x14ac:dyDescent="0.3">
      <c r="C5464">
        <v>4987</v>
      </c>
      <c r="D5464" s="40">
        <v>2.9390568520886862</v>
      </c>
      <c r="I5464">
        <v>4987</v>
      </c>
      <c r="J5464" s="134">
        <v>0.35462630726101896</v>
      </c>
    </row>
    <row r="5465" spans="3:10" x14ac:dyDescent="0.3">
      <c r="C5465">
        <v>4988</v>
      </c>
      <c r="D5465" s="40">
        <v>1.8215874719316645</v>
      </c>
      <c r="I5465">
        <v>4988</v>
      </c>
      <c r="J5465" s="134">
        <v>0.23374686390476218</v>
      </c>
    </row>
    <row r="5466" spans="3:10" x14ac:dyDescent="0.3">
      <c r="C5466">
        <v>4989</v>
      </c>
      <c r="D5466" s="40">
        <v>2.9248545717911636</v>
      </c>
      <c r="I5466">
        <v>4989</v>
      </c>
      <c r="J5466" s="134">
        <v>0.17899515497454765</v>
      </c>
    </row>
    <row r="5467" spans="3:10" x14ac:dyDescent="0.3">
      <c r="C5467">
        <v>4990</v>
      </c>
      <c r="D5467" s="40">
        <v>3.0452481850089383</v>
      </c>
      <c r="I5467">
        <v>4990</v>
      </c>
      <c r="J5467" s="134">
        <v>0.24998226284291114</v>
      </c>
    </row>
    <row r="5468" spans="3:10" x14ac:dyDescent="0.3">
      <c r="C5468">
        <v>4991</v>
      </c>
      <c r="D5468" s="40">
        <v>2.9124489136764424</v>
      </c>
      <c r="I5468">
        <v>4991</v>
      </c>
      <c r="J5468" s="134">
        <v>0.23838010839106083</v>
      </c>
    </row>
    <row r="5469" spans="3:10" x14ac:dyDescent="0.3">
      <c r="C5469">
        <v>4992</v>
      </c>
      <c r="D5469" s="40">
        <v>3.2687808831477101</v>
      </c>
      <c r="I5469">
        <v>4992</v>
      </c>
      <c r="J5469" s="134">
        <v>0.32100367227308468</v>
      </c>
    </row>
    <row r="5470" spans="3:10" x14ac:dyDescent="0.3">
      <c r="C5470">
        <v>4993</v>
      </c>
      <c r="D5470" s="40">
        <v>2.5080058023416272</v>
      </c>
      <c r="I5470">
        <v>4993</v>
      </c>
      <c r="J5470" s="134">
        <v>0.12825571843728767</v>
      </c>
    </row>
    <row r="5471" spans="3:10" x14ac:dyDescent="0.3">
      <c r="C5471">
        <v>4994</v>
      </c>
      <c r="D5471" s="40">
        <v>3.1242608475975375</v>
      </c>
      <c r="I5471">
        <v>4994</v>
      </c>
      <c r="J5471" s="134">
        <v>0.33604015282460287</v>
      </c>
    </row>
    <row r="5472" spans="3:10" x14ac:dyDescent="0.3">
      <c r="C5472">
        <v>4995</v>
      </c>
      <c r="D5472" s="40">
        <v>1.6841247737057414</v>
      </c>
      <c r="I5472">
        <v>4995</v>
      </c>
      <c r="J5472" s="134">
        <v>0.15810550043506</v>
      </c>
    </row>
    <row r="5473" spans="3:10" x14ac:dyDescent="0.3">
      <c r="C5473">
        <v>4996</v>
      </c>
      <c r="D5473" s="40">
        <v>2.6760363591657006</v>
      </c>
      <c r="I5473">
        <v>4996</v>
      </c>
      <c r="J5473" s="134">
        <v>0.28773639579469457</v>
      </c>
    </row>
    <row r="5474" spans="3:10" x14ac:dyDescent="0.3">
      <c r="C5474">
        <v>4997</v>
      </c>
      <c r="D5474" s="40">
        <v>2.7764263019666116</v>
      </c>
      <c r="I5474">
        <v>4997</v>
      </c>
      <c r="J5474" s="134">
        <v>8.7377041837781722E-2</v>
      </c>
    </row>
    <row r="5475" spans="3:10" x14ac:dyDescent="0.3">
      <c r="C5475">
        <v>4998</v>
      </c>
      <c r="D5475" s="40">
        <v>3.5643572965159094</v>
      </c>
      <c r="I5475">
        <v>4998</v>
      </c>
      <c r="J5475" s="134">
        <v>0.24710742990751022</v>
      </c>
    </row>
    <row r="5476" spans="3:10" x14ac:dyDescent="0.3">
      <c r="C5476">
        <v>4999</v>
      </c>
      <c r="D5476" s="40">
        <v>2.3811864103797777</v>
      </c>
      <c r="I5476">
        <v>4999</v>
      </c>
      <c r="J5476" s="134">
        <v>0.21894699086512714</v>
      </c>
    </row>
    <row r="5477" spans="3:10" x14ac:dyDescent="0.3">
      <c r="C5477">
        <v>5000</v>
      </c>
      <c r="D5477" s="40">
        <v>2.0346691306770284</v>
      </c>
      <c r="I5477">
        <v>5000</v>
      </c>
      <c r="J5477" s="134">
        <v>0.248349216365499</v>
      </c>
    </row>
    <row r="5478" spans="3:10" x14ac:dyDescent="0.3">
      <c r="C5478">
        <v>5001</v>
      </c>
      <c r="D5478" s="40">
        <v>2.0322710321507631</v>
      </c>
      <c r="I5478">
        <v>5001</v>
      </c>
      <c r="J5478" s="134">
        <v>0.18534762919593262</v>
      </c>
    </row>
    <row r="5479" spans="3:10" x14ac:dyDescent="0.3">
      <c r="C5479">
        <v>5002</v>
      </c>
      <c r="D5479" s="40">
        <v>2.2717381879988556</v>
      </c>
      <c r="I5479">
        <v>5002</v>
      </c>
      <c r="J5479" s="134">
        <v>0.35983274213469318</v>
      </c>
    </row>
    <row r="5480" spans="3:10" x14ac:dyDescent="0.3">
      <c r="C5480">
        <v>5003</v>
      </c>
      <c r="D5480" s="40">
        <v>2.5769976123240115</v>
      </c>
      <c r="I5480">
        <v>5003</v>
      </c>
      <c r="J5480" s="134">
        <v>0.36758868413661316</v>
      </c>
    </row>
    <row r="5481" spans="3:10" x14ac:dyDescent="0.3">
      <c r="C5481">
        <v>5004</v>
      </c>
      <c r="D5481" s="40">
        <v>2.4868731545689711</v>
      </c>
      <c r="I5481">
        <v>5004</v>
      </c>
      <c r="J5481" s="134">
        <v>0.27786762015063049</v>
      </c>
    </row>
    <row r="5482" spans="3:10" x14ac:dyDescent="0.3">
      <c r="C5482">
        <v>5005</v>
      </c>
      <c r="D5482" s="40">
        <v>2.6408762139885367</v>
      </c>
      <c r="I5482">
        <v>5005</v>
      </c>
      <c r="J5482" s="134">
        <v>0.24311467461515268</v>
      </c>
    </row>
    <row r="5483" spans="3:10" x14ac:dyDescent="0.3">
      <c r="C5483">
        <v>5006</v>
      </c>
      <c r="D5483" s="40">
        <v>2.8267887491314974</v>
      </c>
      <c r="I5483">
        <v>5006</v>
      </c>
      <c r="J5483" s="134">
        <v>0.31032180041250346</v>
      </c>
    </row>
    <row r="5484" spans="3:10" x14ac:dyDescent="0.3">
      <c r="C5484">
        <v>5007</v>
      </c>
      <c r="D5484" s="40">
        <v>3.1533775167989235</v>
      </c>
      <c r="I5484">
        <v>5007</v>
      </c>
      <c r="J5484" s="134">
        <v>0.18436609665854431</v>
      </c>
    </row>
    <row r="5485" spans="3:10" x14ac:dyDescent="0.3">
      <c r="C5485">
        <v>5008</v>
      </c>
      <c r="D5485" s="40">
        <v>2.9607600012920225</v>
      </c>
      <c r="I5485">
        <v>5008</v>
      </c>
      <c r="J5485" s="134">
        <v>0.32201031371137279</v>
      </c>
    </row>
    <row r="5486" spans="3:10" x14ac:dyDescent="0.3">
      <c r="C5486">
        <v>5009</v>
      </c>
      <c r="D5486" s="40">
        <v>2.9815742597825752</v>
      </c>
      <c r="I5486">
        <v>5009</v>
      </c>
      <c r="J5486" s="134">
        <v>0.31691807920200654</v>
      </c>
    </row>
    <row r="5487" spans="3:10" x14ac:dyDescent="0.3">
      <c r="C5487">
        <v>5010</v>
      </c>
      <c r="D5487" s="40">
        <v>2.2284153861189147</v>
      </c>
      <c r="I5487">
        <v>5010</v>
      </c>
      <c r="J5487" s="134">
        <v>0.19555587284379539</v>
      </c>
    </row>
    <row r="5488" spans="3:10" x14ac:dyDescent="0.3">
      <c r="C5488">
        <v>5011</v>
      </c>
      <c r="D5488" s="40">
        <v>3.134524837439332</v>
      </c>
      <c r="I5488">
        <v>5011</v>
      </c>
      <c r="J5488" s="134">
        <v>0.33963238515537864</v>
      </c>
    </row>
    <row r="5489" spans="3:10" x14ac:dyDescent="0.3">
      <c r="C5489">
        <v>5012</v>
      </c>
      <c r="D5489" s="40">
        <v>2.1331097386994031</v>
      </c>
      <c r="I5489">
        <v>5012</v>
      </c>
      <c r="J5489" s="134">
        <v>0.25098071211421824</v>
      </c>
    </row>
    <row r="5490" spans="3:10" x14ac:dyDescent="0.3">
      <c r="C5490">
        <v>5013</v>
      </c>
      <c r="D5490" s="40">
        <v>1.737082564933764</v>
      </c>
      <c r="I5490">
        <v>5013</v>
      </c>
      <c r="J5490" s="134">
        <v>0.23976986529987432</v>
      </c>
    </row>
    <row r="5491" spans="3:10" x14ac:dyDescent="0.3">
      <c r="C5491">
        <v>5014</v>
      </c>
      <c r="D5491" s="40">
        <v>2.7081600074602816</v>
      </c>
      <c r="I5491">
        <v>5014</v>
      </c>
      <c r="J5491" s="134">
        <v>0.31567018528636082</v>
      </c>
    </row>
    <row r="5492" spans="3:10" x14ac:dyDescent="0.3">
      <c r="C5492">
        <v>5015</v>
      </c>
      <c r="D5492" s="40">
        <v>2.2376695388586585</v>
      </c>
      <c r="I5492">
        <v>5015</v>
      </c>
      <c r="J5492" s="134">
        <v>0.29976411795559477</v>
      </c>
    </row>
    <row r="5493" spans="3:10" x14ac:dyDescent="0.3">
      <c r="C5493">
        <v>5016</v>
      </c>
      <c r="D5493" s="40">
        <v>3.130189668653717</v>
      </c>
      <c r="I5493">
        <v>5016</v>
      </c>
      <c r="J5493" s="134">
        <v>0.24004443258083152</v>
      </c>
    </row>
    <row r="5494" spans="3:10" x14ac:dyDescent="0.3">
      <c r="C5494">
        <v>5017</v>
      </c>
      <c r="D5494" s="40">
        <v>2.9207597593236385</v>
      </c>
      <c r="I5494">
        <v>5017</v>
      </c>
      <c r="J5494" s="134">
        <v>0.32618060844949293</v>
      </c>
    </row>
    <row r="5495" spans="3:10" x14ac:dyDescent="0.3">
      <c r="C5495">
        <v>5018</v>
      </c>
      <c r="D5495" s="40">
        <v>3.0711905176906749</v>
      </c>
      <c r="I5495">
        <v>5018</v>
      </c>
      <c r="J5495" s="134">
        <v>0.15723314797286059</v>
      </c>
    </row>
    <row r="5496" spans="3:10" x14ac:dyDescent="0.3">
      <c r="C5496">
        <v>5019</v>
      </c>
      <c r="D5496" s="40">
        <v>1.9322868447426607</v>
      </c>
      <c r="I5496">
        <v>5019</v>
      </c>
      <c r="J5496" s="134">
        <v>0.35999548839178197</v>
      </c>
    </row>
    <row r="5497" spans="3:10" x14ac:dyDescent="0.3">
      <c r="C5497">
        <v>5020</v>
      </c>
      <c r="D5497" s="40">
        <v>3.3110552860249323</v>
      </c>
      <c r="I5497">
        <v>5020</v>
      </c>
      <c r="J5497" s="134">
        <v>0.21024104321280235</v>
      </c>
    </row>
    <row r="5498" spans="3:10" x14ac:dyDescent="0.3">
      <c r="C5498">
        <v>5021</v>
      </c>
      <c r="D5498" s="40">
        <v>2.6671444690368364</v>
      </c>
      <c r="I5498">
        <v>5021</v>
      </c>
      <c r="J5498" s="134">
        <v>0.12638022643269986</v>
      </c>
    </row>
    <row r="5499" spans="3:10" x14ac:dyDescent="0.3">
      <c r="C5499">
        <v>5022</v>
      </c>
      <c r="D5499" s="40">
        <v>2.9357015816417502</v>
      </c>
      <c r="I5499">
        <v>5022</v>
      </c>
      <c r="J5499" s="134">
        <v>0.16846292770552473</v>
      </c>
    </row>
    <row r="5500" spans="3:10" x14ac:dyDescent="0.3">
      <c r="C5500">
        <v>5023</v>
      </c>
      <c r="D5500" s="40">
        <v>3.0332674685917582</v>
      </c>
      <c r="I5500">
        <v>5023</v>
      </c>
      <c r="J5500" s="134">
        <v>0.28277815904915937</v>
      </c>
    </row>
    <row r="5501" spans="3:10" x14ac:dyDescent="0.3">
      <c r="C5501">
        <v>5024</v>
      </c>
      <c r="D5501" s="40">
        <v>1.5471547609305916</v>
      </c>
      <c r="I5501">
        <v>5024</v>
      </c>
      <c r="J5501" s="134">
        <v>0.10660386476020189</v>
      </c>
    </row>
    <row r="5502" spans="3:10" x14ac:dyDescent="0.3">
      <c r="C5502">
        <v>5025</v>
      </c>
      <c r="D5502" s="40">
        <v>2.7711914751416118</v>
      </c>
      <c r="I5502">
        <v>5025</v>
      </c>
      <c r="J5502" s="134">
        <v>0.31008285663844148</v>
      </c>
    </row>
    <row r="5503" spans="3:10" x14ac:dyDescent="0.3">
      <c r="C5503">
        <v>5026</v>
      </c>
      <c r="D5503" s="40">
        <v>2.2982118574421655</v>
      </c>
      <c r="I5503">
        <v>5026</v>
      </c>
      <c r="J5503" s="134">
        <v>0.32262794851576482</v>
      </c>
    </row>
    <row r="5504" spans="3:10" x14ac:dyDescent="0.3">
      <c r="C5504">
        <v>5027</v>
      </c>
      <c r="D5504" s="40">
        <v>1.6638950178191618</v>
      </c>
      <c r="I5504">
        <v>5027</v>
      </c>
      <c r="J5504" s="134">
        <v>0.20384026331657301</v>
      </c>
    </row>
    <row r="5505" spans="3:10" x14ac:dyDescent="0.3">
      <c r="C5505">
        <v>5028</v>
      </c>
      <c r="D5505" s="40">
        <v>3.0818151056728711</v>
      </c>
      <c r="I5505">
        <v>5028</v>
      </c>
      <c r="J5505" s="134">
        <v>0.20254420309698751</v>
      </c>
    </row>
    <row r="5506" spans="3:10" x14ac:dyDescent="0.3">
      <c r="C5506">
        <v>5029</v>
      </c>
      <c r="D5506" s="40">
        <v>2.2087930936363862</v>
      </c>
      <c r="I5506">
        <v>5029</v>
      </c>
      <c r="J5506" s="134">
        <v>0.40736767759013159</v>
      </c>
    </row>
    <row r="5507" spans="3:10" x14ac:dyDescent="0.3">
      <c r="C5507">
        <v>5030</v>
      </c>
      <c r="D5507" s="40">
        <v>1.9844538699668859</v>
      </c>
      <c r="I5507">
        <v>5030</v>
      </c>
      <c r="J5507" s="134">
        <v>0.33937907956516078</v>
      </c>
    </row>
    <row r="5508" spans="3:10" x14ac:dyDescent="0.3">
      <c r="C5508">
        <v>5031</v>
      </c>
      <c r="D5508" s="40">
        <v>2.9201814675325837</v>
      </c>
      <c r="I5508">
        <v>5031</v>
      </c>
      <c r="J5508" s="134">
        <v>0.35959865217737197</v>
      </c>
    </row>
    <row r="5509" spans="3:10" x14ac:dyDescent="0.3">
      <c r="C5509">
        <v>5032</v>
      </c>
      <c r="D5509" s="40">
        <v>2.302132306385821</v>
      </c>
      <c r="I5509">
        <v>5032</v>
      </c>
      <c r="J5509" s="134">
        <v>0.18654268017578102</v>
      </c>
    </row>
    <row r="5510" spans="3:10" x14ac:dyDescent="0.3">
      <c r="C5510">
        <v>5033</v>
      </c>
      <c r="D5510" s="40">
        <v>2.7655817939945275</v>
      </c>
      <c r="I5510">
        <v>5033</v>
      </c>
      <c r="J5510" s="134">
        <v>0.27922213196490087</v>
      </c>
    </row>
    <row r="5511" spans="3:10" x14ac:dyDescent="0.3">
      <c r="C5511">
        <v>5034</v>
      </c>
      <c r="D5511" s="40">
        <v>2.0912681491437337</v>
      </c>
      <c r="I5511">
        <v>5034</v>
      </c>
      <c r="J5511" s="134">
        <v>0.19053319441366168</v>
      </c>
    </row>
    <row r="5512" spans="3:10" x14ac:dyDescent="0.3">
      <c r="C5512">
        <v>5035</v>
      </c>
      <c r="D5512" s="40">
        <v>2.3355907196383687</v>
      </c>
      <c r="I5512">
        <v>5035</v>
      </c>
      <c r="J5512" s="134">
        <v>0.20451864880444948</v>
      </c>
    </row>
    <row r="5513" spans="3:10" x14ac:dyDescent="0.3">
      <c r="C5513">
        <v>5036</v>
      </c>
      <c r="D5513" s="40">
        <v>2.8309181090086422</v>
      </c>
      <c r="I5513">
        <v>5036</v>
      </c>
      <c r="J5513" s="134">
        <v>0.31666648142280085</v>
      </c>
    </row>
    <row r="5514" spans="3:10" x14ac:dyDescent="0.3">
      <c r="C5514">
        <v>5037</v>
      </c>
      <c r="D5514" s="40">
        <v>1.9874462856350394</v>
      </c>
      <c r="I5514">
        <v>5037</v>
      </c>
      <c r="J5514" s="134">
        <v>0.24462494329297857</v>
      </c>
    </row>
    <row r="5515" spans="3:10" x14ac:dyDescent="0.3">
      <c r="C5515">
        <v>5038</v>
      </c>
      <c r="D5515" s="40">
        <v>2.8219343961277867</v>
      </c>
      <c r="I5515">
        <v>5038</v>
      </c>
      <c r="J5515" s="134">
        <v>0.2778513619916505</v>
      </c>
    </row>
    <row r="5516" spans="3:10" x14ac:dyDescent="0.3">
      <c r="C5516">
        <v>5039</v>
      </c>
      <c r="D5516" s="40">
        <v>2.1088570748832112</v>
      </c>
      <c r="I5516">
        <v>5039</v>
      </c>
      <c r="J5516" s="134">
        <v>0.22216883060041437</v>
      </c>
    </row>
    <row r="5517" spans="3:10" x14ac:dyDescent="0.3">
      <c r="C5517">
        <v>5040</v>
      </c>
      <c r="D5517" s="40">
        <v>1.8010276650248749</v>
      </c>
      <c r="I5517">
        <v>5040</v>
      </c>
      <c r="J5517" s="134">
        <v>0.21964205422143501</v>
      </c>
    </row>
    <row r="5518" spans="3:10" x14ac:dyDescent="0.3">
      <c r="C5518">
        <v>5041</v>
      </c>
      <c r="D5518" s="40">
        <v>2.0026223621181338</v>
      </c>
      <c r="I5518">
        <v>5041</v>
      </c>
      <c r="J5518" s="134">
        <v>0.29156265931353276</v>
      </c>
    </row>
    <row r="5519" spans="3:10" x14ac:dyDescent="0.3">
      <c r="C5519">
        <v>5042</v>
      </c>
      <c r="D5519" s="40">
        <v>2.7524232095447521</v>
      </c>
      <c r="I5519">
        <v>5042</v>
      </c>
      <c r="J5519" s="134">
        <v>0.19891278258641742</v>
      </c>
    </row>
    <row r="5520" spans="3:10" x14ac:dyDescent="0.3">
      <c r="C5520">
        <v>5043</v>
      </c>
      <c r="D5520" s="40">
        <v>2.8625856429600249</v>
      </c>
      <c r="I5520">
        <v>5043</v>
      </c>
      <c r="J5520" s="134">
        <v>0.32846996726511768</v>
      </c>
    </row>
    <row r="5521" spans="3:10" x14ac:dyDescent="0.3">
      <c r="C5521">
        <v>5044</v>
      </c>
      <c r="D5521" s="40">
        <v>2.5792688967055528</v>
      </c>
      <c r="I5521">
        <v>5044</v>
      </c>
      <c r="J5521" s="134">
        <v>0.23482238633570307</v>
      </c>
    </row>
    <row r="5522" spans="3:10" x14ac:dyDescent="0.3">
      <c r="C5522">
        <v>5045</v>
      </c>
      <c r="D5522" s="40">
        <v>1.6531345398835853</v>
      </c>
      <c r="I5522">
        <v>5045</v>
      </c>
      <c r="J5522" s="134">
        <v>0.29203318839381054</v>
      </c>
    </row>
    <row r="5523" spans="3:10" x14ac:dyDescent="0.3">
      <c r="C5523">
        <v>5046</v>
      </c>
      <c r="D5523" s="40">
        <v>2.8676183820555119</v>
      </c>
      <c r="I5523">
        <v>5046</v>
      </c>
      <c r="J5523" s="134">
        <v>0.26709513372569238</v>
      </c>
    </row>
    <row r="5524" spans="3:10" x14ac:dyDescent="0.3">
      <c r="C5524">
        <v>5047</v>
      </c>
      <c r="D5524" s="40">
        <v>2.1975062646722447</v>
      </c>
      <c r="I5524">
        <v>5047</v>
      </c>
      <c r="J5524" s="134">
        <v>6.3787640468170537E-2</v>
      </c>
    </row>
    <row r="5525" spans="3:10" x14ac:dyDescent="0.3">
      <c r="C5525">
        <v>5048</v>
      </c>
      <c r="D5525" s="40">
        <v>2.2326883738572807</v>
      </c>
      <c r="I5525">
        <v>5048</v>
      </c>
      <c r="J5525" s="134">
        <v>0.23770876536764152</v>
      </c>
    </row>
    <row r="5526" spans="3:10" x14ac:dyDescent="0.3">
      <c r="C5526">
        <v>5049</v>
      </c>
      <c r="D5526" s="40">
        <v>3.0270757051063968</v>
      </c>
      <c r="I5526">
        <v>5049</v>
      </c>
      <c r="J5526" s="134">
        <v>0.17321712820976209</v>
      </c>
    </row>
    <row r="5527" spans="3:10" x14ac:dyDescent="0.3">
      <c r="C5527">
        <v>5050</v>
      </c>
      <c r="D5527" s="40">
        <v>3.0026449879006067</v>
      </c>
      <c r="I5527">
        <v>5050</v>
      </c>
      <c r="J5527" s="134">
        <v>0.32718395045354209</v>
      </c>
    </row>
    <row r="5528" spans="3:10" x14ac:dyDescent="0.3">
      <c r="C5528">
        <v>5051</v>
      </c>
      <c r="D5528" s="40">
        <v>1.7046809828392113</v>
      </c>
      <c r="I5528">
        <v>5051</v>
      </c>
      <c r="J5528" s="134">
        <v>0.33792932764280859</v>
      </c>
    </row>
    <row r="5529" spans="3:10" x14ac:dyDescent="0.3">
      <c r="C5529">
        <v>5052</v>
      </c>
      <c r="D5529" s="40">
        <v>3.119073430872386</v>
      </c>
      <c r="I5529">
        <v>5052</v>
      </c>
      <c r="J5529" s="134">
        <v>0.24267620236651988</v>
      </c>
    </row>
    <row r="5530" spans="3:10" x14ac:dyDescent="0.3">
      <c r="C5530">
        <v>5053</v>
      </c>
      <c r="D5530" s="40">
        <v>2.7333353048225986</v>
      </c>
      <c r="I5530">
        <v>5053</v>
      </c>
      <c r="J5530" s="134">
        <v>0.20366872152774373</v>
      </c>
    </row>
    <row r="5531" spans="3:10" x14ac:dyDescent="0.3">
      <c r="C5531">
        <v>5054</v>
      </c>
      <c r="D5531" s="40">
        <v>2.7463446885486937</v>
      </c>
      <c r="I5531">
        <v>5054</v>
      </c>
      <c r="J5531" s="134">
        <v>7.5648131605520419E-2</v>
      </c>
    </row>
    <row r="5532" spans="3:10" x14ac:dyDescent="0.3">
      <c r="C5532">
        <v>5055</v>
      </c>
      <c r="D5532" s="40">
        <v>2.8408918053875292</v>
      </c>
      <c r="I5532">
        <v>5055</v>
      </c>
      <c r="J5532" s="134">
        <v>0.16628008644005554</v>
      </c>
    </row>
    <row r="5533" spans="3:10" x14ac:dyDescent="0.3">
      <c r="C5533">
        <v>5056</v>
      </c>
      <c r="D5533" s="40">
        <v>3.0086279225181527</v>
      </c>
      <c r="I5533">
        <v>5056</v>
      </c>
      <c r="J5533" s="134">
        <v>0.20345385438753949</v>
      </c>
    </row>
    <row r="5534" spans="3:10" x14ac:dyDescent="0.3">
      <c r="C5534">
        <v>5057</v>
      </c>
      <c r="D5534" s="40">
        <v>2.2606765894874363</v>
      </c>
      <c r="I5534">
        <v>5057</v>
      </c>
      <c r="J5534" s="134">
        <v>0.36246017234124817</v>
      </c>
    </row>
    <row r="5535" spans="3:10" x14ac:dyDescent="0.3">
      <c r="C5535">
        <v>5058</v>
      </c>
      <c r="D5535" s="40">
        <v>3.1498517274680604</v>
      </c>
      <c r="I5535">
        <v>5058</v>
      </c>
      <c r="J5535" s="134">
        <v>0.36552651664181224</v>
      </c>
    </row>
    <row r="5536" spans="3:10" x14ac:dyDescent="0.3">
      <c r="C5536">
        <v>5059</v>
      </c>
      <c r="D5536" s="40">
        <v>2.3603438963919285</v>
      </c>
      <c r="I5536">
        <v>5059</v>
      </c>
      <c r="J5536" s="134">
        <v>0.20409016402494218</v>
      </c>
    </row>
    <row r="5537" spans="3:10" x14ac:dyDescent="0.3">
      <c r="C5537">
        <v>5060</v>
      </c>
      <c r="D5537" s="40">
        <v>2.1856002744257896</v>
      </c>
      <c r="I5537">
        <v>5060</v>
      </c>
      <c r="J5537" s="134">
        <v>0.38547345958965806</v>
      </c>
    </row>
    <row r="5538" spans="3:10" x14ac:dyDescent="0.3">
      <c r="C5538">
        <v>5061</v>
      </c>
      <c r="D5538" s="40">
        <v>1.9565952319342919</v>
      </c>
      <c r="I5538">
        <v>5061</v>
      </c>
      <c r="J5538" s="134">
        <v>0.20052475050238172</v>
      </c>
    </row>
    <row r="5539" spans="3:10" x14ac:dyDescent="0.3">
      <c r="C5539">
        <v>5062</v>
      </c>
      <c r="D5539" s="40">
        <v>1.9779773252784314</v>
      </c>
      <c r="I5539">
        <v>5062</v>
      </c>
      <c r="J5539" s="134">
        <v>7.1041487430177241E-2</v>
      </c>
    </row>
    <row r="5540" spans="3:10" x14ac:dyDescent="0.3">
      <c r="C5540">
        <v>5063</v>
      </c>
      <c r="D5540" s="40">
        <v>3.003844748200335</v>
      </c>
      <c r="I5540">
        <v>5063</v>
      </c>
      <c r="J5540" s="134">
        <v>0.27169424947041798</v>
      </c>
    </row>
    <row r="5541" spans="3:10" x14ac:dyDescent="0.3">
      <c r="C5541">
        <v>5064</v>
      </c>
      <c r="D5541" s="40">
        <v>3.1819484715529098</v>
      </c>
      <c r="I5541">
        <v>5064</v>
      </c>
      <c r="J5541" s="134">
        <v>0.21741628053478568</v>
      </c>
    </row>
    <row r="5542" spans="3:10" x14ac:dyDescent="0.3">
      <c r="C5542">
        <v>5065</v>
      </c>
      <c r="D5542" s="40">
        <v>1.6574501307404776</v>
      </c>
      <c r="I5542">
        <v>5065</v>
      </c>
      <c r="J5542" s="134">
        <v>0.31708960168908429</v>
      </c>
    </row>
    <row r="5543" spans="3:10" x14ac:dyDescent="0.3">
      <c r="C5543">
        <v>5066</v>
      </c>
      <c r="D5543" s="40">
        <v>2.9547910790906253</v>
      </c>
      <c r="I5543">
        <v>5066</v>
      </c>
      <c r="J5543" s="134">
        <v>0.27335574134272034</v>
      </c>
    </row>
    <row r="5544" spans="3:10" x14ac:dyDescent="0.3">
      <c r="C5544">
        <v>5067</v>
      </c>
      <c r="D5544" s="40">
        <v>2.7626724946987546</v>
      </c>
      <c r="I5544">
        <v>5067</v>
      </c>
      <c r="J5544" s="134">
        <v>0.10068275164547003</v>
      </c>
    </row>
    <row r="5545" spans="3:10" x14ac:dyDescent="0.3">
      <c r="C5545">
        <v>5068</v>
      </c>
      <c r="D5545" s="40">
        <v>2.5379363011222602</v>
      </c>
      <c r="I5545">
        <v>5068</v>
      </c>
      <c r="J5545" s="134">
        <v>0.25423818151643873</v>
      </c>
    </row>
    <row r="5546" spans="3:10" x14ac:dyDescent="0.3">
      <c r="C5546">
        <v>5069</v>
      </c>
      <c r="D5546" s="40">
        <v>2.1491447503145986</v>
      </c>
      <c r="I5546">
        <v>5069</v>
      </c>
      <c r="J5546" s="134">
        <v>0.34880814079663991</v>
      </c>
    </row>
    <row r="5547" spans="3:10" x14ac:dyDescent="0.3">
      <c r="C5547">
        <v>5070</v>
      </c>
      <c r="D5547" s="40">
        <v>1.8205014638904307</v>
      </c>
      <c r="I5547">
        <v>5070</v>
      </c>
      <c r="J5547" s="134">
        <v>0.29860106263862884</v>
      </c>
    </row>
    <row r="5548" spans="3:10" x14ac:dyDescent="0.3">
      <c r="C5548">
        <v>5071</v>
      </c>
      <c r="D5548" s="40">
        <v>2.7125651187974382</v>
      </c>
      <c r="I5548">
        <v>5071</v>
      </c>
      <c r="J5548" s="134">
        <v>0.26667454196264728</v>
      </c>
    </row>
    <row r="5549" spans="3:10" x14ac:dyDescent="0.3">
      <c r="C5549">
        <v>5072</v>
      </c>
      <c r="D5549" s="40">
        <v>2.1819228928430112</v>
      </c>
      <c r="I5549">
        <v>5072</v>
      </c>
      <c r="J5549" s="134">
        <v>0.28762191086032662</v>
      </c>
    </row>
    <row r="5550" spans="3:10" x14ac:dyDescent="0.3">
      <c r="C5550">
        <v>5073</v>
      </c>
      <c r="D5550" s="40">
        <v>2.7609086753068506</v>
      </c>
      <c r="I5550">
        <v>5073</v>
      </c>
      <c r="J5550" s="134">
        <v>0.19177869572997741</v>
      </c>
    </row>
    <row r="5551" spans="3:10" x14ac:dyDescent="0.3">
      <c r="C5551">
        <v>5074</v>
      </c>
      <c r="D5551" s="40">
        <v>3.3335520543302257</v>
      </c>
      <c r="I5551">
        <v>5074</v>
      </c>
      <c r="J5551" s="134">
        <v>0.13628479844155095</v>
      </c>
    </row>
    <row r="5552" spans="3:10" x14ac:dyDescent="0.3">
      <c r="C5552">
        <v>5075</v>
      </c>
      <c r="D5552" s="40">
        <v>2.5659284416240511</v>
      </c>
      <c r="I5552">
        <v>5075</v>
      </c>
      <c r="J5552" s="134">
        <v>0.303589080385537</v>
      </c>
    </row>
    <row r="5553" spans="3:10" x14ac:dyDescent="0.3">
      <c r="C5553">
        <v>5076</v>
      </c>
      <c r="D5553" s="40">
        <v>2.7098942696283994</v>
      </c>
      <c r="I5553">
        <v>5076</v>
      </c>
      <c r="J5553" s="134">
        <v>0.29917104697963781</v>
      </c>
    </row>
    <row r="5554" spans="3:10" x14ac:dyDescent="0.3">
      <c r="C5554">
        <v>5077</v>
      </c>
      <c r="D5554" s="40">
        <v>2.507299549851663</v>
      </c>
      <c r="I5554">
        <v>5077</v>
      </c>
      <c r="J5554" s="134">
        <v>0.17951086255897875</v>
      </c>
    </row>
    <row r="5555" spans="3:10" x14ac:dyDescent="0.3">
      <c r="C5555">
        <v>5078</v>
      </c>
      <c r="D5555" s="40">
        <v>3.123941714915528</v>
      </c>
      <c r="I5555">
        <v>5078</v>
      </c>
      <c r="J5555" s="134">
        <v>0.22105625439804166</v>
      </c>
    </row>
    <row r="5556" spans="3:10" x14ac:dyDescent="0.3">
      <c r="C5556">
        <v>5079</v>
      </c>
      <c r="D5556" s="40">
        <v>2.5843509813444987</v>
      </c>
      <c r="I5556">
        <v>5079</v>
      </c>
      <c r="J5556" s="134">
        <v>0.14484169036286598</v>
      </c>
    </row>
    <row r="5557" spans="3:10" x14ac:dyDescent="0.3">
      <c r="C5557">
        <v>5080</v>
      </c>
      <c r="D5557" s="40">
        <v>3.4810033930538156</v>
      </c>
      <c r="I5557">
        <v>5080</v>
      </c>
      <c r="J5557" s="134">
        <v>0.11030427633446327</v>
      </c>
    </row>
    <row r="5558" spans="3:10" x14ac:dyDescent="0.3">
      <c r="C5558">
        <v>5081</v>
      </c>
      <c r="D5558" s="40">
        <v>2.4380972864968125</v>
      </c>
      <c r="I5558">
        <v>5081</v>
      </c>
      <c r="J5558" s="134">
        <v>0.27643401440028126</v>
      </c>
    </row>
    <row r="5559" spans="3:10" x14ac:dyDescent="0.3">
      <c r="C5559">
        <v>5082</v>
      </c>
      <c r="D5559" s="40">
        <v>2.6932139673286128</v>
      </c>
      <c r="I5559">
        <v>5082</v>
      </c>
      <c r="J5559" s="134">
        <v>0.19531937868661853</v>
      </c>
    </row>
    <row r="5560" spans="3:10" x14ac:dyDescent="0.3">
      <c r="C5560">
        <v>5083</v>
      </c>
      <c r="D5560" s="40">
        <v>2.3131951499965497</v>
      </c>
      <c r="I5560">
        <v>5083</v>
      </c>
      <c r="J5560" s="134">
        <v>0.16183684939998355</v>
      </c>
    </row>
    <row r="5561" spans="3:10" x14ac:dyDescent="0.3">
      <c r="C5561">
        <v>5084</v>
      </c>
      <c r="D5561" s="40">
        <v>2.5630614237280556</v>
      </c>
      <c r="I5561">
        <v>5084</v>
      </c>
      <c r="J5561" s="134">
        <v>0.22719269358636018</v>
      </c>
    </row>
    <row r="5562" spans="3:10" x14ac:dyDescent="0.3">
      <c r="C5562">
        <v>5085</v>
      </c>
      <c r="D5562" s="40">
        <v>2.4452129132276168</v>
      </c>
      <c r="I5562">
        <v>5085</v>
      </c>
      <c r="J5562" s="134">
        <v>0.186530696823346</v>
      </c>
    </row>
    <row r="5563" spans="3:10" x14ac:dyDescent="0.3">
      <c r="C5563">
        <v>5086</v>
      </c>
      <c r="D5563" s="40">
        <v>2.0554503420227519</v>
      </c>
      <c r="I5563">
        <v>5086</v>
      </c>
      <c r="J5563" s="134">
        <v>0.25974367895355566</v>
      </c>
    </row>
    <row r="5564" spans="3:10" x14ac:dyDescent="0.3">
      <c r="C5564">
        <v>5087</v>
      </c>
      <c r="D5564" s="40">
        <v>2.0539425301695582</v>
      </c>
      <c r="I5564">
        <v>5087</v>
      </c>
      <c r="J5564" s="134">
        <v>0.29544739117925456</v>
      </c>
    </row>
    <row r="5565" spans="3:10" x14ac:dyDescent="0.3">
      <c r="C5565">
        <v>5088</v>
      </c>
      <c r="D5565" s="40">
        <v>2.9400879647345048</v>
      </c>
      <c r="I5565">
        <v>5088</v>
      </c>
      <c r="J5565" s="134">
        <v>0.27365765771091533</v>
      </c>
    </row>
    <row r="5566" spans="3:10" x14ac:dyDescent="0.3">
      <c r="C5566">
        <v>5089</v>
      </c>
      <c r="D5566" s="40">
        <v>2.1553622644272532</v>
      </c>
      <c r="I5566">
        <v>5089</v>
      </c>
      <c r="J5566" s="134">
        <v>0.35794745807499262</v>
      </c>
    </row>
    <row r="5567" spans="3:10" x14ac:dyDescent="0.3">
      <c r="C5567">
        <v>5090</v>
      </c>
      <c r="D5567" s="40">
        <v>3.2753811760242897</v>
      </c>
      <c r="I5567">
        <v>5090</v>
      </c>
      <c r="J5567" s="134">
        <v>0.1089996207153745</v>
      </c>
    </row>
    <row r="5568" spans="3:10" x14ac:dyDescent="0.3">
      <c r="C5568">
        <v>5091</v>
      </c>
      <c r="D5568" s="40">
        <v>2.6754763020588008</v>
      </c>
      <c r="I5568">
        <v>5091</v>
      </c>
      <c r="J5568" s="134">
        <v>8.6505060335015926E-2</v>
      </c>
    </row>
    <row r="5569" spans="3:10" x14ac:dyDescent="0.3">
      <c r="C5569">
        <v>5092</v>
      </c>
      <c r="D5569" s="40">
        <v>2.0316333485926288</v>
      </c>
      <c r="I5569">
        <v>5092</v>
      </c>
      <c r="J5569" s="134">
        <v>0.2295309836671986</v>
      </c>
    </row>
    <row r="5570" spans="3:10" x14ac:dyDescent="0.3">
      <c r="C5570">
        <v>5093</v>
      </c>
      <c r="D5570" s="40">
        <v>2.4413228610198288</v>
      </c>
      <c r="I5570">
        <v>5093</v>
      </c>
      <c r="J5570" s="134">
        <v>0.25996481957216777</v>
      </c>
    </row>
    <row r="5571" spans="3:10" x14ac:dyDescent="0.3">
      <c r="C5571">
        <v>5094</v>
      </c>
      <c r="D5571" s="40">
        <v>2.556277237763191</v>
      </c>
      <c r="I5571">
        <v>5094</v>
      </c>
      <c r="J5571" s="134">
        <v>6.3491407039434566E-2</v>
      </c>
    </row>
    <row r="5572" spans="3:10" x14ac:dyDescent="0.3">
      <c r="C5572">
        <v>5095</v>
      </c>
      <c r="D5572" s="40">
        <v>2.4896495639103433</v>
      </c>
      <c r="I5572">
        <v>5095</v>
      </c>
      <c r="J5572" s="134">
        <v>8.7317250912247735E-2</v>
      </c>
    </row>
    <row r="5573" spans="3:10" x14ac:dyDescent="0.3">
      <c r="C5573">
        <v>5096</v>
      </c>
      <c r="D5573" s="40">
        <v>2.0711659062637167</v>
      </c>
      <c r="I5573">
        <v>5096</v>
      </c>
      <c r="J5573" s="134">
        <v>0.15557211930634907</v>
      </c>
    </row>
    <row r="5574" spans="3:10" x14ac:dyDescent="0.3">
      <c r="C5574">
        <v>5097</v>
      </c>
      <c r="D5574" s="40">
        <v>2.9408304510478378</v>
      </c>
      <c r="I5574">
        <v>5097</v>
      </c>
      <c r="J5574" s="134">
        <v>0.17436487132289091</v>
      </c>
    </row>
    <row r="5575" spans="3:10" x14ac:dyDescent="0.3">
      <c r="C5575">
        <v>5098</v>
      </c>
      <c r="D5575" s="40">
        <v>2.9124698960191973</v>
      </c>
      <c r="I5575">
        <v>5098</v>
      </c>
      <c r="J5575" s="134">
        <v>0.22241919030353574</v>
      </c>
    </row>
    <row r="5576" spans="3:10" x14ac:dyDescent="0.3">
      <c r="C5576">
        <v>5099</v>
      </c>
      <c r="D5576" s="40">
        <v>1.7106601668628774</v>
      </c>
      <c r="I5576">
        <v>5099</v>
      </c>
      <c r="J5576" s="134">
        <v>0.2313322089634402</v>
      </c>
    </row>
    <row r="5577" spans="3:10" x14ac:dyDescent="0.3">
      <c r="C5577">
        <v>5100</v>
      </c>
      <c r="D5577" s="40">
        <v>2.4435348876482141</v>
      </c>
      <c r="I5577">
        <v>5100</v>
      </c>
      <c r="J5577" s="134">
        <v>0.2355107234962095</v>
      </c>
    </row>
    <row r="5578" spans="3:10" x14ac:dyDescent="0.3">
      <c r="C5578">
        <v>5101</v>
      </c>
      <c r="D5578" s="40">
        <v>3.0329691241227006</v>
      </c>
      <c r="I5578">
        <v>5101</v>
      </c>
      <c r="J5578" s="134">
        <v>0.28076955153608307</v>
      </c>
    </row>
    <row r="5579" spans="3:10" x14ac:dyDescent="0.3">
      <c r="C5579">
        <v>5102</v>
      </c>
      <c r="D5579" s="40">
        <v>2.0518432285684431</v>
      </c>
      <c r="I5579">
        <v>5102</v>
      </c>
      <c r="J5579" s="134">
        <v>0.29503624296052333</v>
      </c>
    </row>
    <row r="5580" spans="3:10" x14ac:dyDescent="0.3">
      <c r="C5580">
        <v>5103</v>
      </c>
      <c r="D5580" s="40">
        <v>2.3969490715634003</v>
      </c>
      <c r="I5580">
        <v>5103</v>
      </c>
      <c r="J5580" s="134">
        <v>0.21875120982271712</v>
      </c>
    </row>
    <row r="5581" spans="3:10" x14ac:dyDescent="0.3">
      <c r="C5581">
        <v>5104</v>
      </c>
      <c r="D5581" s="40">
        <v>2.507698433975988</v>
      </c>
      <c r="I5581">
        <v>5104</v>
      </c>
      <c r="J5581" s="134">
        <v>5.2676113435200511E-2</v>
      </c>
    </row>
    <row r="5582" spans="3:10" x14ac:dyDescent="0.3">
      <c r="C5582">
        <v>5105</v>
      </c>
      <c r="D5582" s="40">
        <v>2.6102805595256524</v>
      </c>
      <c r="I5582">
        <v>5105</v>
      </c>
      <c r="J5582" s="134">
        <v>0.35129073710570435</v>
      </c>
    </row>
    <row r="5583" spans="3:10" x14ac:dyDescent="0.3">
      <c r="C5583">
        <v>5106</v>
      </c>
      <c r="D5583" s="40">
        <v>2.6654348449880336</v>
      </c>
      <c r="I5583">
        <v>5106</v>
      </c>
      <c r="J5583" s="134">
        <v>0.34510968015904497</v>
      </c>
    </row>
    <row r="5584" spans="3:10" x14ac:dyDescent="0.3">
      <c r="C5584">
        <v>5107</v>
      </c>
      <c r="D5584" s="40">
        <v>2.628415998172223</v>
      </c>
      <c r="I5584">
        <v>5107</v>
      </c>
      <c r="J5584" s="134">
        <v>0.33479945487505902</v>
      </c>
    </row>
    <row r="5585" spans="3:10" x14ac:dyDescent="0.3">
      <c r="C5585">
        <v>5108</v>
      </c>
      <c r="D5585" s="40">
        <v>2.5211399655390148</v>
      </c>
      <c r="I5585">
        <v>5108</v>
      </c>
      <c r="J5585" s="134">
        <v>0.30475643004622754</v>
      </c>
    </row>
    <row r="5586" spans="3:10" x14ac:dyDescent="0.3">
      <c r="C5586">
        <v>5109</v>
      </c>
      <c r="D5586" s="40">
        <v>2.4373632969047989</v>
      </c>
      <c r="I5586">
        <v>5109</v>
      </c>
      <c r="J5586" s="134">
        <v>0.40339717588130286</v>
      </c>
    </row>
    <row r="5587" spans="3:10" x14ac:dyDescent="0.3">
      <c r="C5587">
        <v>5110</v>
      </c>
      <c r="D5587" s="40">
        <v>2.6913290792774629</v>
      </c>
      <c r="I5587">
        <v>5110</v>
      </c>
      <c r="J5587" s="134">
        <v>0.17478789448397491</v>
      </c>
    </row>
    <row r="5588" spans="3:10" x14ac:dyDescent="0.3">
      <c r="C5588">
        <v>5111</v>
      </c>
      <c r="D5588" s="40">
        <v>2.2473013253740191</v>
      </c>
      <c r="I5588">
        <v>5111</v>
      </c>
      <c r="J5588" s="134">
        <v>0.12745081614552811</v>
      </c>
    </row>
    <row r="5589" spans="3:10" x14ac:dyDescent="0.3">
      <c r="C5589">
        <v>5112</v>
      </c>
      <c r="D5589" s="40">
        <v>2.3490270977241408</v>
      </c>
      <c r="I5589">
        <v>5112</v>
      </c>
      <c r="J5589" s="134">
        <v>0.19736821268868887</v>
      </c>
    </row>
    <row r="5590" spans="3:10" x14ac:dyDescent="0.3">
      <c r="C5590">
        <v>5113</v>
      </c>
      <c r="D5590" s="40">
        <v>2.6706205800279776</v>
      </c>
      <c r="I5590">
        <v>5113</v>
      </c>
      <c r="J5590" s="134">
        <v>0.30824530877424738</v>
      </c>
    </row>
    <row r="5591" spans="3:10" x14ac:dyDescent="0.3">
      <c r="C5591">
        <v>5114</v>
      </c>
      <c r="D5591" s="40">
        <v>2.4105555794031366</v>
      </c>
      <c r="I5591">
        <v>5114</v>
      </c>
      <c r="J5591" s="134">
        <v>0.24390967745967029</v>
      </c>
    </row>
    <row r="5592" spans="3:10" x14ac:dyDescent="0.3">
      <c r="C5592">
        <v>5115</v>
      </c>
      <c r="D5592" s="40">
        <v>2.6599040123014022</v>
      </c>
      <c r="I5592">
        <v>5115</v>
      </c>
      <c r="J5592" s="134">
        <v>0.26256808106917529</v>
      </c>
    </row>
    <row r="5593" spans="3:10" x14ac:dyDescent="0.3">
      <c r="C5593">
        <v>5116</v>
      </c>
      <c r="D5593" s="40">
        <v>2.08333872918152</v>
      </c>
      <c r="I5593">
        <v>5116</v>
      </c>
      <c r="J5593" s="134">
        <v>0.23892059106866936</v>
      </c>
    </row>
    <row r="5594" spans="3:10" x14ac:dyDescent="0.3">
      <c r="C5594">
        <v>5117</v>
      </c>
      <c r="D5594" s="40">
        <v>3.2906337482809249</v>
      </c>
      <c r="I5594">
        <v>5117</v>
      </c>
      <c r="J5594" s="134">
        <v>0.35730910380365932</v>
      </c>
    </row>
    <row r="5595" spans="3:10" x14ac:dyDescent="0.3">
      <c r="C5595">
        <v>5118</v>
      </c>
      <c r="D5595" s="40">
        <v>2.3382820339198802</v>
      </c>
      <c r="I5595">
        <v>5118</v>
      </c>
      <c r="J5595" s="134">
        <v>0.18035942543591643</v>
      </c>
    </row>
    <row r="5596" spans="3:10" x14ac:dyDescent="0.3">
      <c r="C5596">
        <v>5119</v>
      </c>
      <c r="D5596" s="40">
        <v>2.5401997081285872</v>
      </c>
      <c r="I5596">
        <v>5119</v>
      </c>
      <c r="J5596" s="134">
        <v>0.284612823026684</v>
      </c>
    </row>
    <row r="5597" spans="3:10" x14ac:dyDescent="0.3">
      <c r="C5597">
        <v>5120</v>
      </c>
      <c r="D5597" s="40">
        <v>2.2571469202466017</v>
      </c>
      <c r="I5597">
        <v>5120</v>
      </c>
      <c r="J5597" s="134">
        <v>0.14539394000120787</v>
      </c>
    </row>
    <row r="5598" spans="3:10" x14ac:dyDescent="0.3">
      <c r="C5598">
        <v>5121</v>
      </c>
      <c r="D5598" s="40">
        <v>2.9220698924672872</v>
      </c>
      <c r="I5598">
        <v>5121</v>
      </c>
      <c r="J5598" s="134">
        <v>0.22716493010205596</v>
      </c>
    </row>
    <row r="5599" spans="3:10" x14ac:dyDescent="0.3">
      <c r="C5599">
        <v>5122</v>
      </c>
      <c r="D5599" s="40">
        <v>3.1310020834814747</v>
      </c>
      <c r="I5599">
        <v>5122</v>
      </c>
      <c r="J5599" s="134">
        <v>0.26464702982438215</v>
      </c>
    </row>
    <row r="5600" spans="3:10" x14ac:dyDescent="0.3">
      <c r="C5600">
        <v>5123</v>
      </c>
      <c r="D5600" s="40">
        <v>2.2694998255650751</v>
      </c>
      <c r="I5600">
        <v>5123</v>
      </c>
      <c r="J5600" s="134">
        <v>0.12160845168863488</v>
      </c>
    </row>
    <row r="5601" spans="3:10" x14ac:dyDescent="0.3">
      <c r="C5601">
        <v>5124</v>
      </c>
      <c r="D5601" s="40">
        <v>2.28404420626934</v>
      </c>
      <c r="I5601">
        <v>5124</v>
      </c>
      <c r="J5601" s="134">
        <v>0.2250400755928017</v>
      </c>
    </row>
    <row r="5602" spans="3:10" x14ac:dyDescent="0.3">
      <c r="C5602">
        <v>5125</v>
      </c>
      <c r="D5602" s="40">
        <v>2.2323968080053107</v>
      </c>
      <c r="I5602">
        <v>5125</v>
      </c>
      <c r="J5602" s="134">
        <v>0.29394343978238524</v>
      </c>
    </row>
    <row r="5603" spans="3:10" x14ac:dyDescent="0.3">
      <c r="C5603">
        <v>5126</v>
      </c>
      <c r="D5603" s="40">
        <v>2.8692715970269207</v>
      </c>
      <c r="I5603">
        <v>5126</v>
      </c>
      <c r="J5603" s="134">
        <v>0.30214545113070446</v>
      </c>
    </row>
    <row r="5604" spans="3:10" x14ac:dyDescent="0.3">
      <c r="C5604">
        <v>5127</v>
      </c>
      <c r="D5604" s="40">
        <v>2.1354749173026577</v>
      </c>
      <c r="I5604">
        <v>5127</v>
      </c>
      <c r="J5604" s="134">
        <v>0.13586825303378136</v>
      </c>
    </row>
    <row r="5605" spans="3:10" x14ac:dyDescent="0.3">
      <c r="C5605">
        <v>5128</v>
      </c>
      <c r="D5605" s="40">
        <v>2.361235935761723</v>
      </c>
      <c r="I5605">
        <v>5128</v>
      </c>
      <c r="J5605" s="134">
        <v>0.20373621351752425</v>
      </c>
    </row>
    <row r="5606" spans="3:10" x14ac:dyDescent="0.3">
      <c r="C5606">
        <v>5129</v>
      </c>
      <c r="D5606" s="40">
        <v>2.0865446881621912</v>
      </c>
      <c r="I5606">
        <v>5129</v>
      </c>
      <c r="J5606" s="134">
        <v>0.11578683165043202</v>
      </c>
    </row>
    <row r="5607" spans="3:10" x14ac:dyDescent="0.3">
      <c r="C5607">
        <v>5130</v>
      </c>
      <c r="D5607" s="40">
        <v>2.0408399024390613</v>
      </c>
      <c r="I5607">
        <v>5130</v>
      </c>
      <c r="J5607" s="134">
        <v>0.21556967575947317</v>
      </c>
    </row>
    <row r="5608" spans="3:10" x14ac:dyDescent="0.3">
      <c r="C5608">
        <v>5131</v>
      </c>
      <c r="D5608" s="40">
        <v>2.555354852932878</v>
      </c>
      <c r="I5608">
        <v>5131</v>
      </c>
      <c r="J5608" s="134">
        <v>0.17054734056185006</v>
      </c>
    </row>
    <row r="5609" spans="3:10" x14ac:dyDescent="0.3">
      <c r="C5609">
        <v>5132</v>
      </c>
      <c r="D5609" s="40">
        <v>2.5606289667379771</v>
      </c>
      <c r="I5609">
        <v>5132</v>
      </c>
      <c r="J5609" s="134">
        <v>0.31802657049576877</v>
      </c>
    </row>
    <row r="5610" spans="3:10" x14ac:dyDescent="0.3">
      <c r="C5610">
        <v>5133</v>
      </c>
      <c r="D5610" s="40">
        <v>3.1638745414439375</v>
      </c>
      <c r="I5610">
        <v>5133</v>
      </c>
      <c r="J5610" s="134">
        <v>8.3446350211966225E-2</v>
      </c>
    </row>
    <row r="5611" spans="3:10" x14ac:dyDescent="0.3">
      <c r="C5611">
        <v>5134</v>
      </c>
      <c r="D5611" s="40">
        <v>2.5070162855468947</v>
      </c>
      <c r="I5611">
        <v>5134</v>
      </c>
      <c r="J5611" s="134">
        <v>0.17500258246237066</v>
      </c>
    </row>
    <row r="5612" spans="3:10" x14ac:dyDescent="0.3">
      <c r="C5612">
        <v>5135</v>
      </c>
      <c r="D5612" s="40">
        <v>2.3772675668822765</v>
      </c>
      <c r="I5612">
        <v>5135</v>
      </c>
      <c r="J5612" s="134">
        <v>0.19450024162420165</v>
      </c>
    </row>
    <row r="5613" spans="3:10" x14ac:dyDescent="0.3">
      <c r="C5613">
        <v>5136</v>
      </c>
      <c r="D5613" s="40">
        <v>2.7402085701774501</v>
      </c>
      <c r="I5613">
        <v>5136</v>
      </c>
      <c r="J5613" s="134">
        <v>0.11198375361650204</v>
      </c>
    </row>
    <row r="5614" spans="3:10" x14ac:dyDescent="0.3">
      <c r="C5614">
        <v>5137</v>
      </c>
      <c r="D5614" s="40">
        <v>3.4484888340773887</v>
      </c>
      <c r="I5614">
        <v>5137</v>
      </c>
      <c r="J5614" s="134">
        <v>0.24541772873428758</v>
      </c>
    </row>
    <row r="5615" spans="3:10" x14ac:dyDescent="0.3">
      <c r="C5615">
        <v>5138</v>
      </c>
      <c r="D5615" s="40">
        <v>2.8570228146306915</v>
      </c>
      <c r="I5615">
        <v>5138</v>
      </c>
      <c r="J5615" s="134">
        <v>0.22727411700863009</v>
      </c>
    </row>
    <row r="5616" spans="3:10" x14ac:dyDescent="0.3">
      <c r="C5616">
        <v>5139</v>
      </c>
      <c r="D5616" s="40">
        <v>2.8512407808444902</v>
      </c>
      <c r="I5616">
        <v>5139</v>
      </c>
      <c r="J5616" s="134">
        <v>0.30034363405642295</v>
      </c>
    </row>
    <row r="5617" spans="3:10" x14ac:dyDescent="0.3">
      <c r="C5617">
        <v>5140</v>
      </c>
      <c r="D5617" s="40">
        <v>3.0145639526613479</v>
      </c>
      <c r="I5617">
        <v>5140</v>
      </c>
      <c r="J5617" s="134">
        <v>0.19890162173849557</v>
      </c>
    </row>
    <row r="5618" spans="3:10" x14ac:dyDescent="0.3">
      <c r="C5618">
        <v>5141</v>
      </c>
      <c r="D5618" s="40">
        <v>2.1746458402524347</v>
      </c>
      <c r="I5618">
        <v>5141</v>
      </c>
      <c r="J5618" s="134">
        <v>0.14961044637893961</v>
      </c>
    </row>
    <row r="5619" spans="3:10" x14ac:dyDescent="0.3">
      <c r="C5619">
        <v>5142</v>
      </c>
      <c r="D5619" s="40">
        <v>2.3070024083286271</v>
      </c>
      <c r="I5619">
        <v>5142</v>
      </c>
      <c r="J5619" s="134">
        <v>0.19195635403480416</v>
      </c>
    </row>
    <row r="5620" spans="3:10" x14ac:dyDescent="0.3">
      <c r="C5620">
        <v>5143</v>
      </c>
      <c r="D5620" s="40">
        <v>2.2705110284543988</v>
      </c>
      <c r="I5620">
        <v>5143</v>
      </c>
      <c r="J5620" s="134">
        <v>0.1075276567610266</v>
      </c>
    </row>
    <row r="5621" spans="3:10" x14ac:dyDescent="0.3">
      <c r="C5621">
        <v>5144</v>
      </c>
      <c r="D5621" s="40">
        <v>3.1099119381869591</v>
      </c>
      <c r="I5621">
        <v>5144</v>
      </c>
      <c r="J5621" s="134">
        <v>0.33304058240109446</v>
      </c>
    </row>
    <row r="5622" spans="3:10" x14ac:dyDescent="0.3">
      <c r="C5622">
        <v>5145</v>
      </c>
      <c r="D5622" s="40">
        <v>2.5577792882760315</v>
      </c>
      <c r="I5622">
        <v>5145</v>
      </c>
      <c r="J5622" s="134">
        <v>0.30333470487416658</v>
      </c>
    </row>
    <row r="5623" spans="3:10" x14ac:dyDescent="0.3">
      <c r="C5623">
        <v>5146</v>
      </c>
      <c r="D5623" s="40">
        <v>2.9838836331633809</v>
      </c>
      <c r="I5623">
        <v>5146</v>
      </c>
      <c r="J5623" s="134">
        <v>0.2352751442823553</v>
      </c>
    </row>
    <row r="5624" spans="3:10" x14ac:dyDescent="0.3">
      <c r="C5624">
        <v>5147</v>
      </c>
      <c r="D5624" s="40">
        <v>2.2960621682547613</v>
      </c>
      <c r="I5624">
        <v>5147</v>
      </c>
      <c r="J5624" s="134">
        <v>0.15949502075448052</v>
      </c>
    </row>
    <row r="5625" spans="3:10" x14ac:dyDescent="0.3">
      <c r="C5625">
        <v>5148</v>
      </c>
      <c r="D5625" s="40">
        <v>2.3612465329140986</v>
      </c>
      <c r="I5625">
        <v>5148</v>
      </c>
      <c r="J5625" s="134">
        <v>0.28113541904477435</v>
      </c>
    </row>
    <row r="5626" spans="3:10" x14ac:dyDescent="0.3">
      <c r="C5626">
        <v>5149</v>
      </c>
      <c r="D5626" s="40">
        <v>2.5478038674367798</v>
      </c>
      <c r="I5626">
        <v>5149</v>
      </c>
      <c r="J5626" s="134">
        <v>0.20252064894891619</v>
      </c>
    </row>
    <row r="5627" spans="3:10" x14ac:dyDescent="0.3">
      <c r="C5627">
        <v>5150</v>
      </c>
      <c r="D5627" s="40">
        <v>2.5246691471629417</v>
      </c>
      <c r="I5627">
        <v>5150</v>
      </c>
      <c r="J5627" s="134">
        <v>0.17492811274373121</v>
      </c>
    </row>
    <row r="5628" spans="3:10" x14ac:dyDescent="0.3">
      <c r="C5628">
        <v>5151</v>
      </c>
      <c r="D5628" s="40">
        <v>2.3800749682382496</v>
      </c>
      <c r="I5628">
        <v>5151</v>
      </c>
      <c r="J5628" s="134">
        <v>0.34636893680290171</v>
      </c>
    </row>
    <row r="5629" spans="3:10" x14ac:dyDescent="0.3">
      <c r="C5629">
        <v>5152</v>
      </c>
      <c r="D5629" s="40">
        <v>3.3447956716360445</v>
      </c>
      <c r="I5629">
        <v>5152</v>
      </c>
      <c r="J5629" s="134">
        <v>0.34750131559515052</v>
      </c>
    </row>
    <row r="5630" spans="3:10" x14ac:dyDescent="0.3">
      <c r="C5630">
        <v>5153</v>
      </c>
      <c r="D5630" s="40">
        <v>2.944019137836281</v>
      </c>
      <c r="I5630">
        <v>5153</v>
      </c>
      <c r="J5630" s="134">
        <v>0.24815049126634592</v>
      </c>
    </row>
    <row r="5631" spans="3:10" x14ac:dyDescent="0.3">
      <c r="C5631">
        <v>5154</v>
      </c>
      <c r="D5631" s="40">
        <v>1.8463453775576775</v>
      </c>
      <c r="I5631">
        <v>5154</v>
      </c>
      <c r="J5631" s="134">
        <v>0.18007363368336504</v>
      </c>
    </row>
    <row r="5632" spans="3:10" x14ac:dyDescent="0.3">
      <c r="C5632">
        <v>5155</v>
      </c>
      <c r="D5632" s="40">
        <v>2.6306699835808338</v>
      </c>
      <c r="I5632">
        <v>5155</v>
      </c>
      <c r="J5632" s="134">
        <v>0.16173698598846964</v>
      </c>
    </row>
    <row r="5633" spans="3:10" x14ac:dyDescent="0.3">
      <c r="C5633">
        <v>5156</v>
      </c>
      <c r="D5633" s="40">
        <v>3.2061677458921336</v>
      </c>
      <c r="I5633">
        <v>5156</v>
      </c>
      <c r="J5633" s="134">
        <v>0.36635102556371302</v>
      </c>
    </row>
    <row r="5634" spans="3:10" x14ac:dyDescent="0.3">
      <c r="C5634">
        <v>5157</v>
      </c>
      <c r="D5634" s="40">
        <v>3.2562480321266314</v>
      </c>
      <c r="I5634">
        <v>5157</v>
      </c>
      <c r="J5634" s="134">
        <v>0.19500598609662179</v>
      </c>
    </row>
    <row r="5635" spans="3:10" x14ac:dyDescent="0.3">
      <c r="C5635">
        <v>5158</v>
      </c>
      <c r="D5635" s="40">
        <v>2.3964736892143765</v>
      </c>
      <c r="I5635">
        <v>5158</v>
      </c>
      <c r="J5635" s="134">
        <v>0.11303687834695841</v>
      </c>
    </row>
    <row r="5636" spans="3:10" x14ac:dyDescent="0.3">
      <c r="C5636">
        <v>5159</v>
      </c>
      <c r="D5636" s="40">
        <v>2.0307059727107601</v>
      </c>
      <c r="I5636">
        <v>5159</v>
      </c>
      <c r="J5636" s="134">
        <v>0.28021371129427819</v>
      </c>
    </row>
    <row r="5637" spans="3:10" x14ac:dyDescent="0.3">
      <c r="C5637">
        <v>5160</v>
      </c>
      <c r="D5637" s="40">
        <v>1.5441911169728084</v>
      </c>
      <c r="I5637">
        <v>5160</v>
      </c>
      <c r="J5637" s="134">
        <v>0.32365638513080697</v>
      </c>
    </row>
    <row r="5638" spans="3:10" x14ac:dyDescent="0.3">
      <c r="C5638">
        <v>5161</v>
      </c>
      <c r="D5638" s="40">
        <v>3.3908085027375803</v>
      </c>
      <c r="I5638">
        <v>5161</v>
      </c>
      <c r="J5638" s="134">
        <v>0.21548653263708206</v>
      </c>
    </row>
    <row r="5639" spans="3:10" x14ac:dyDescent="0.3">
      <c r="C5639">
        <v>5162</v>
      </c>
      <c r="D5639" s="40">
        <v>2.3856484123718351</v>
      </c>
      <c r="I5639">
        <v>5162</v>
      </c>
      <c r="J5639" s="134">
        <v>0.24962144094272043</v>
      </c>
    </row>
    <row r="5640" spans="3:10" x14ac:dyDescent="0.3">
      <c r="C5640">
        <v>5163</v>
      </c>
      <c r="D5640" s="40">
        <v>2.6491261558643928</v>
      </c>
      <c r="I5640">
        <v>5163</v>
      </c>
      <c r="J5640" s="134">
        <v>0.23405114720973907</v>
      </c>
    </row>
    <row r="5641" spans="3:10" x14ac:dyDescent="0.3">
      <c r="C5641">
        <v>5164</v>
      </c>
      <c r="D5641" s="40">
        <v>2.7322723154806305</v>
      </c>
      <c r="I5641">
        <v>5164</v>
      </c>
      <c r="J5641" s="134">
        <v>0.31344054586276004</v>
      </c>
    </row>
    <row r="5642" spans="3:10" x14ac:dyDescent="0.3">
      <c r="C5642">
        <v>5165</v>
      </c>
      <c r="D5642" s="40">
        <v>2.4087982486013617</v>
      </c>
      <c r="I5642">
        <v>5165</v>
      </c>
      <c r="J5642" s="134">
        <v>0.25604055250535596</v>
      </c>
    </row>
    <row r="5643" spans="3:10" x14ac:dyDescent="0.3">
      <c r="C5643">
        <v>5166</v>
      </c>
      <c r="D5643" s="40">
        <v>2.3206224701551172</v>
      </c>
      <c r="I5643">
        <v>5166</v>
      </c>
      <c r="J5643" s="134">
        <v>0.25188068864541391</v>
      </c>
    </row>
    <row r="5644" spans="3:10" x14ac:dyDescent="0.3">
      <c r="C5644">
        <v>5167</v>
      </c>
      <c r="D5644" s="40">
        <v>2.7558154149995771</v>
      </c>
      <c r="I5644">
        <v>5167</v>
      </c>
      <c r="J5644" s="134">
        <v>0.2507724337795314</v>
      </c>
    </row>
    <row r="5645" spans="3:10" x14ac:dyDescent="0.3">
      <c r="C5645">
        <v>5168</v>
      </c>
      <c r="D5645" s="40">
        <v>2.5616714813118122</v>
      </c>
      <c r="I5645">
        <v>5168</v>
      </c>
      <c r="J5645" s="134">
        <v>0.18544783778040652</v>
      </c>
    </row>
    <row r="5646" spans="3:10" x14ac:dyDescent="0.3">
      <c r="C5646">
        <v>5169</v>
      </c>
      <c r="D5646" s="40">
        <v>2.5330753754470381</v>
      </c>
      <c r="I5646">
        <v>5169</v>
      </c>
      <c r="J5646" s="134">
        <v>0.20183513890993154</v>
      </c>
    </row>
    <row r="5647" spans="3:10" x14ac:dyDescent="0.3">
      <c r="C5647">
        <v>5170</v>
      </c>
      <c r="D5647" s="40">
        <v>2.7066648376361067</v>
      </c>
      <c r="I5647">
        <v>5170</v>
      </c>
      <c r="J5647" s="134">
        <v>0.29251518656355957</v>
      </c>
    </row>
    <row r="5648" spans="3:10" x14ac:dyDescent="0.3">
      <c r="C5648">
        <v>5171</v>
      </c>
      <c r="D5648" s="40">
        <v>2.7989983308935029</v>
      </c>
      <c r="I5648">
        <v>5171</v>
      </c>
      <c r="J5648" s="134">
        <v>0.35588431519881425</v>
      </c>
    </row>
    <row r="5649" spans="3:10" x14ac:dyDescent="0.3">
      <c r="C5649">
        <v>5172</v>
      </c>
      <c r="D5649" s="40">
        <v>1.6578113541589012</v>
      </c>
      <c r="I5649">
        <v>5172</v>
      </c>
      <c r="J5649" s="134">
        <v>0.18370114446932972</v>
      </c>
    </row>
    <row r="5650" spans="3:10" x14ac:dyDescent="0.3">
      <c r="C5650">
        <v>5173</v>
      </c>
      <c r="D5650" s="40">
        <v>1.6906802818496776</v>
      </c>
      <c r="I5650">
        <v>5173</v>
      </c>
      <c r="J5650" s="134">
        <v>0.34256643154195876</v>
      </c>
    </row>
    <row r="5651" spans="3:10" x14ac:dyDescent="0.3">
      <c r="C5651">
        <v>5174</v>
      </c>
      <c r="D5651" s="40">
        <v>2.8318120389925387</v>
      </c>
      <c r="I5651">
        <v>5174</v>
      </c>
      <c r="J5651" s="134">
        <v>0.2437138373326535</v>
      </c>
    </row>
    <row r="5652" spans="3:10" x14ac:dyDescent="0.3">
      <c r="C5652">
        <v>5175</v>
      </c>
      <c r="D5652" s="40">
        <v>2.4360768355836577</v>
      </c>
      <c r="I5652">
        <v>5175</v>
      </c>
      <c r="J5652" s="134">
        <v>0.2032150889087061</v>
      </c>
    </row>
    <row r="5653" spans="3:10" x14ac:dyDescent="0.3">
      <c r="C5653">
        <v>5176</v>
      </c>
      <c r="D5653" s="40">
        <v>2.1730519520395308</v>
      </c>
      <c r="I5653">
        <v>5176</v>
      </c>
      <c r="J5653" s="134">
        <v>0.20737335531133616</v>
      </c>
    </row>
    <row r="5654" spans="3:10" x14ac:dyDescent="0.3">
      <c r="C5654">
        <v>5177</v>
      </c>
      <c r="D5654" s="40">
        <v>2.8041827342903582</v>
      </c>
      <c r="I5654">
        <v>5177</v>
      </c>
      <c r="J5654" s="134">
        <v>0.19927335202334628</v>
      </c>
    </row>
    <row r="5655" spans="3:10" x14ac:dyDescent="0.3">
      <c r="C5655">
        <v>5178</v>
      </c>
      <c r="D5655" s="40">
        <v>2.9327608431927699</v>
      </c>
      <c r="I5655">
        <v>5178</v>
      </c>
      <c r="J5655" s="134">
        <v>0.36156646414556293</v>
      </c>
    </row>
    <row r="5656" spans="3:10" x14ac:dyDescent="0.3">
      <c r="C5656">
        <v>5179</v>
      </c>
      <c r="D5656" s="40">
        <v>3.0244406833618367</v>
      </c>
      <c r="I5656">
        <v>5179</v>
      </c>
      <c r="J5656" s="134">
        <v>0.30772262868429112</v>
      </c>
    </row>
    <row r="5657" spans="3:10" x14ac:dyDescent="0.3">
      <c r="C5657">
        <v>5180</v>
      </c>
      <c r="D5657" s="40">
        <v>2.0781190394184783</v>
      </c>
      <c r="I5657">
        <v>5180</v>
      </c>
      <c r="J5657" s="134">
        <v>0.26563370457696744</v>
      </c>
    </row>
    <row r="5658" spans="3:10" x14ac:dyDescent="0.3">
      <c r="C5658">
        <v>5181</v>
      </c>
      <c r="D5658" s="40">
        <v>1.8148586592259293</v>
      </c>
      <c r="I5658">
        <v>5181</v>
      </c>
      <c r="J5658" s="134">
        <v>0.26216613827604252</v>
      </c>
    </row>
    <row r="5659" spans="3:10" x14ac:dyDescent="0.3">
      <c r="C5659">
        <v>5182</v>
      </c>
      <c r="D5659" s="40">
        <v>1.5721124422164181</v>
      </c>
      <c r="I5659">
        <v>5182</v>
      </c>
      <c r="J5659" s="134">
        <v>0.21786853591302568</v>
      </c>
    </row>
    <row r="5660" spans="3:10" x14ac:dyDescent="0.3">
      <c r="C5660">
        <v>5183</v>
      </c>
      <c r="D5660" s="40">
        <v>2.4449346741494749</v>
      </c>
      <c r="I5660">
        <v>5183</v>
      </c>
      <c r="J5660" s="134">
        <v>0.14192418345930702</v>
      </c>
    </row>
    <row r="5661" spans="3:10" x14ac:dyDescent="0.3">
      <c r="C5661">
        <v>5184</v>
      </c>
      <c r="D5661" s="40">
        <v>2.659195523248636</v>
      </c>
      <c r="I5661">
        <v>5184</v>
      </c>
      <c r="J5661" s="134">
        <v>0.29427327379610735</v>
      </c>
    </row>
    <row r="5662" spans="3:10" x14ac:dyDescent="0.3">
      <c r="C5662">
        <v>5185</v>
      </c>
      <c r="D5662" s="40">
        <v>2.7814657520760226</v>
      </c>
      <c r="I5662">
        <v>5185</v>
      </c>
      <c r="J5662" s="134">
        <v>0.26102204741520185</v>
      </c>
    </row>
    <row r="5663" spans="3:10" x14ac:dyDescent="0.3">
      <c r="C5663">
        <v>5186</v>
      </c>
      <c r="D5663" s="40">
        <v>2.4029094967482147</v>
      </c>
      <c r="I5663">
        <v>5186</v>
      </c>
      <c r="J5663" s="134">
        <v>0.18254164535060191</v>
      </c>
    </row>
    <row r="5664" spans="3:10" x14ac:dyDescent="0.3">
      <c r="C5664">
        <v>5187</v>
      </c>
      <c r="D5664" s="40">
        <v>2.7771600560872658</v>
      </c>
      <c r="I5664">
        <v>5187</v>
      </c>
      <c r="J5664" s="134">
        <v>0.2827056114897295</v>
      </c>
    </row>
    <row r="5665" spans="3:10" x14ac:dyDescent="0.3">
      <c r="C5665">
        <v>5188</v>
      </c>
      <c r="D5665" s="40">
        <v>2.3507916101768607</v>
      </c>
      <c r="I5665">
        <v>5188</v>
      </c>
      <c r="J5665" s="134">
        <v>0.25291663051643631</v>
      </c>
    </row>
    <row r="5666" spans="3:10" x14ac:dyDescent="0.3">
      <c r="C5666">
        <v>5189</v>
      </c>
      <c r="D5666" s="40">
        <v>1.9158660195705246</v>
      </c>
      <c r="I5666">
        <v>5189</v>
      </c>
      <c r="J5666" s="134">
        <v>0.166763022207433</v>
      </c>
    </row>
    <row r="5667" spans="3:10" x14ac:dyDescent="0.3">
      <c r="C5667">
        <v>5190</v>
      </c>
      <c r="D5667" s="40">
        <v>2.9541893528020919</v>
      </c>
      <c r="I5667">
        <v>5190</v>
      </c>
      <c r="J5667" s="134">
        <v>0.34660824493176912</v>
      </c>
    </row>
    <row r="5668" spans="3:10" x14ac:dyDescent="0.3">
      <c r="C5668">
        <v>5191</v>
      </c>
      <c r="D5668" s="40">
        <v>1.6173631654917728</v>
      </c>
      <c r="I5668">
        <v>5191</v>
      </c>
      <c r="J5668" s="134">
        <v>0.34873543154290387</v>
      </c>
    </row>
    <row r="5669" spans="3:10" x14ac:dyDescent="0.3">
      <c r="C5669">
        <v>5192</v>
      </c>
      <c r="D5669" s="40">
        <v>1.8322501289260482</v>
      </c>
      <c r="I5669">
        <v>5192</v>
      </c>
      <c r="J5669" s="134">
        <v>0.30467580352796642</v>
      </c>
    </row>
    <row r="5670" spans="3:10" x14ac:dyDescent="0.3">
      <c r="C5670">
        <v>5193</v>
      </c>
      <c r="D5670" s="40">
        <v>2.9456781796951845</v>
      </c>
      <c r="I5670">
        <v>5193</v>
      </c>
      <c r="J5670" s="134">
        <v>8.6513942222433915E-2</v>
      </c>
    </row>
    <row r="5671" spans="3:10" x14ac:dyDescent="0.3">
      <c r="C5671">
        <v>5194</v>
      </c>
      <c r="D5671" s="40">
        <v>2.8979803236784698</v>
      </c>
      <c r="I5671">
        <v>5194</v>
      </c>
      <c r="J5671" s="134">
        <v>0.21460166911073597</v>
      </c>
    </row>
    <row r="5672" spans="3:10" x14ac:dyDescent="0.3">
      <c r="C5672">
        <v>5195</v>
      </c>
      <c r="D5672" s="40">
        <v>2.9874380134475631</v>
      </c>
      <c r="I5672">
        <v>5195</v>
      </c>
      <c r="J5672" s="134">
        <v>0.33014210021441848</v>
      </c>
    </row>
    <row r="5673" spans="3:10" x14ac:dyDescent="0.3">
      <c r="C5673">
        <v>5196</v>
      </c>
      <c r="D5673" s="40">
        <v>3.3451580278571549</v>
      </c>
      <c r="I5673">
        <v>5196</v>
      </c>
      <c r="J5673" s="134">
        <v>0.1421321245586824</v>
      </c>
    </row>
    <row r="5674" spans="3:10" x14ac:dyDescent="0.3">
      <c r="C5674">
        <v>5197</v>
      </c>
      <c r="D5674" s="40">
        <v>3.2295449100029288</v>
      </c>
      <c r="I5674">
        <v>5197</v>
      </c>
      <c r="J5674" s="134">
        <v>0.12834095676567481</v>
      </c>
    </row>
    <row r="5675" spans="3:10" x14ac:dyDescent="0.3">
      <c r="C5675">
        <v>5198</v>
      </c>
      <c r="D5675" s="40">
        <v>3.4203777643075641</v>
      </c>
      <c r="I5675">
        <v>5198</v>
      </c>
      <c r="J5675" s="134">
        <v>0.37978465240684067</v>
      </c>
    </row>
    <row r="5676" spans="3:10" x14ac:dyDescent="0.3">
      <c r="C5676">
        <v>5199</v>
      </c>
      <c r="D5676" s="40">
        <v>2.2408381027323401</v>
      </c>
      <c r="I5676">
        <v>5199</v>
      </c>
      <c r="J5676" s="134">
        <v>0.19352378257698222</v>
      </c>
    </row>
    <row r="5677" spans="3:10" x14ac:dyDescent="0.3">
      <c r="C5677">
        <v>5200</v>
      </c>
      <c r="D5677" s="40">
        <v>2.3390627270428395</v>
      </c>
      <c r="I5677">
        <v>5200</v>
      </c>
      <c r="J5677" s="134">
        <v>0.30093306682813337</v>
      </c>
    </row>
    <row r="5678" spans="3:10" x14ac:dyDescent="0.3">
      <c r="C5678">
        <v>5201</v>
      </c>
      <c r="D5678" s="40">
        <v>1.8125415112926468</v>
      </c>
      <c r="I5678">
        <v>5201</v>
      </c>
      <c r="J5678" s="134">
        <v>0.24121088582247818</v>
      </c>
    </row>
    <row r="5679" spans="3:10" x14ac:dyDescent="0.3">
      <c r="C5679">
        <v>5202</v>
      </c>
      <c r="D5679" s="40">
        <v>2.1376997214929965</v>
      </c>
      <c r="I5679">
        <v>5202</v>
      </c>
      <c r="J5679" s="134">
        <v>0.34997675316277466</v>
      </c>
    </row>
    <row r="5680" spans="3:10" x14ac:dyDescent="0.3">
      <c r="C5680">
        <v>5203</v>
      </c>
      <c r="D5680" s="40">
        <v>2.2803966519415142</v>
      </c>
      <c r="I5680">
        <v>5203</v>
      </c>
      <c r="J5680" s="134">
        <v>0.32719983040182687</v>
      </c>
    </row>
    <row r="5681" spans="3:10" x14ac:dyDescent="0.3">
      <c r="C5681">
        <v>5204</v>
      </c>
      <c r="D5681" s="40">
        <v>1.7817558092584183</v>
      </c>
      <c r="I5681">
        <v>5204</v>
      </c>
      <c r="J5681" s="134">
        <v>0.42077545374256475</v>
      </c>
    </row>
    <row r="5682" spans="3:10" x14ac:dyDescent="0.3">
      <c r="C5682">
        <v>5205</v>
      </c>
      <c r="D5682" s="40">
        <v>2.3294333293860263</v>
      </c>
      <c r="I5682">
        <v>5205</v>
      </c>
      <c r="J5682" s="134">
        <v>0.20594277874361722</v>
      </c>
    </row>
    <row r="5683" spans="3:10" x14ac:dyDescent="0.3">
      <c r="C5683">
        <v>5206</v>
      </c>
      <c r="D5683" s="40">
        <v>3.079283363200449</v>
      </c>
      <c r="I5683">
        <v>5206</v>
      </c>
      <c r="J5683" s="134">
        <v>0.22711273975901114</v>
      </c>
    </row>
    <row r="5684" spans="3:10" x14ac:dyDescent="0.3">
      <c r="C5684">
        <v>5207</v>
      </c>
      <c r="D5684" s="40">
        <v>2.1459476285048913</v>
      </c>
      <c r="I5684">
        <v>5207</v>
      </c>
      <c r="J5684" s="134">
        <v>0.25131249049207716</v>
      </c>
    </row>
    <row r="5685" spans="3:10" x14ac:dyDescent="0.3">
      <c r="C5685">
        <v>5208</v>
      </c>
      <c r="D5685" s="40">
        <v>3.0870961191630704</v>
      </c>
      <c r="I5685">
        <v>5208</v>
      </c>
      <c r="J5685" s="134">
        <v>0.16516855909602279</v>
      </c>
    </row>
    <row r="5686" spans="3:10" x14ac:dyDescent="0.3">
      <c r="C5686">
        <v>5209</v>
      </c>
      <c r="D5686" s="40">
        <v>2.6880266148623302</v>
      </c>
      <c r="I5686">
        <v>5209</v>
      </c>
      <c r="J5686" s="134">
        <v>0.3122421031412137</v>
      </c>
    </row>
    <row r="5687" spans="3:10" x14ac:dyDescent="0.3">
      <c r="C5687">
        <v>5210</v>
      </c>
      <c r="D5687" s="40">
        <v>2.1896768998342635</v>
      </c>
      <c r="I5687">
        <v>5210</v>
      </c>
      <c r="J5687" s="134">
        <v>0.25887848889258036</v>
      </c>
    </row>
    <row r="5688" spans="3:10" x14ac:dyDescent="0.3">
      <c r="C5688">
        <v>5211</v>
      </c>
      <c r="D5688" s="40">
        <v>2.8132424849910826</v>
      </c>
      <c r="I5688">
        <v>5211</v>
      </c>
      <c r="J5688" s="134">
        <v>0.3230559528169541</v>
      </c>
    </row>
    <row r="5689" spans="3:10" x14ac:dyDescent="0.3">
      <c r="C5689">
        <v>5212</v>
      </c>
      <c r="D5689" s="40">
        <v>2.5140969479787665</v>
      </c>
      <c r="I5689">
        <v>5212</v>
      </c>
      <c r="J5689" s="134">
        <v>0.19268964220963847</v>
      </c>
    </row>
    <row r="5690" spans="3:10" x14ac:dyDescent="0.3">
      <c r="C5690">
        <v>5213</v>
      </c>
      <c r="D5690" s="40">
        <v>3.0786572131918608</v>
      </c>
      <c r="I5690">
        <v>5213</v>
      </c>
      <c r="J5690" s="134">
        <v>0.19595551648006704</v>
      </c>
    </row>
    <row r="5691" spans="3:10" x14ac:dyDescent="0.3">
      <c r="C5691">
        <v>5214</v>
      </c>
      <c r="D5691" s="40">
        <v>3.0109662036002023</v>
      </c>
      <c r="I5691">
        <v>5214</v>
      </c>
      <c r="J5691" s="134">
        <v>0.3681380665189824</v>
      </c>
    </row>
    <row r="5692" spans="3:10" x14ac:dyDescent="0.3">
      <c r="C5692">
        <v>5215</v>
      </c>
      <c r="D5692" s="40">
        <v>2.3586672901240826</v>
      </c>
      <c r="I5692">
        <v>5215</v>
      </c>
      <c r="J5692" s="134">
        <v>0.32574207828963742</v>
      </c>
    </row>
    <row r="5693" spans="3:10" x14ac:dyDescent="0.3">
      <c r="C5693">
        <v>5216</v>
      </c>
      <c r="D5693" s="40">
        <v>1.5415323639186327</v>
      </c>
      <c r="I5693">
        <v>5216</v>
      </c>
      <c r="J5693" s="134">
        <v>0.35234433872260729</v>
      </c>
    </row>
    <row r="5694" spans="3:10" x14ac:dyDescent="0.3">
      <c r="C5694">
        <v>5217</v>
      </c>
      <c r="D5694" s="40">
        <v>2.7475486604636323</v>
      </c>
      <c r="I5694">
        <v>5217</v>
      </c>
      <c r="J5694" s="134">
        <v>0.14070228243919325</v>
      </c>
    </row>
    <row r="5695" spans="3:10" x14ac:dyDescent="0.3">
      <c r="C5695">
        <v>5218</v>
      </c>
      <c r="D5695" s="40">
        <v>2.4696345018967931</v>
      </c>
      <c r="I5695">
        <v>5218</v>
      </c>
      <c r="J5695" s="134">
        <v>0.25021873587640719</v>
      </c>
    </row>
    <row r="5696" spans="3:10" x14ac:dyDescent="0.3">
      <c r="C5696">
        <v>5219</v>
      </c>
      <c r="D5696" s="40">
        <v>3.2976683724575317</v>
      </c>
      <c r="I5696">
        <v>5219</v>
      </c>
      <c r="J5696" s="134">
        <v>0.21669194716183582</v>
      </c>
    </row>
    <row r="5697" spans="3:10" x14ac:dyDescent="0.3">
      <c r="C5697">
        <v>5220</v>
      </c>
      <c r="D5697" s="40">
        <v>2.5444922104163958</v>
      </c>
      <c r="I5697">
        <v>5220</v>
      </c>
      <c r="J5697" s="134">
        <v>0.26414411113009417</v>
      </c>
    </row>
    <row r="5698" spans="3:10" x14ac:dyDescent="0.3">
      <c r="C5698">
        <v>5221</v>
      </c>
      <c r="D5698" s="40">
        <v>2.915228697361079</v>
      </c>
      <c r="I5698">
        <v>5221</v>
      </c>
      <c r="J5698" s="134">
        <v>0.1752443253524425</v>
      </c>
    </row>
    <row r="5699" spans="3:10" x14ac:dyDescent="0.3">
      <c r="C5699">
        <v>5222</v>
      </c>
      <c r="D5699" s="40">
        <v>2.9195936584027526</v>
      </c>
      <c r="I5699">
        <v>5222</v>
      </c>
      <c r="J5699" s="134">
        <v>0.27808894142107454</v>
      </c>
    </row>
    <row r="5700" spans="3:10" x14ac:dyDescent="0.3">
      <c r="C5700">
        <v>5223</v>
      </c>
      <c r="D5700" s="40">
        <v>2.7002618328042844</v>
      </c>
      <c r="I5700">
        <v>5223</v>
      </c>
      <c r="J5700" s="134">
        <v>0.22034166548095513</v>
      </c>
    </row>
    <row r="5701" spans="3:10" x14ac:dyDescent="0.3">
      <c r="C5701">
        <v>5224</v>
      </c>
      <c r="D5701" s="40">
        <v>2.9183185999538708</v>
      </c>
      <c r="I5701">
        <v>5224</v>
      </c>
      <c r="J5701" s="134">
        <v>0.30599115265523857</v>
      </c>
    </row>
    <row r="5702" spans="3:10" x14ac:dyDescent="0.3">
      <c r="C5702">
        <v>5225</v>
      </c>
      <c r="D5702" s="40">
        <v>2.6856729696467374</v>
      </c>
      <c r="I5702">
        <v>5225</v>
      </c>
      <c r="J5702" s="134">
        <v>0.32923488288431502</v>
      </c>
    </row>
    <row r="5703" spans="3:10" x14ac:dyDescent="0.3">
      <c r="C5703">
        <v>5226</v>
      </c>
      <c r="D5703" s="40">
        <v>2.8907476707542776</v>
      </c>
      <c r="I5703">
        <v>5226</v>
      </c>
      <c r="J5703" s="134">
        <v>0.13023464798297746</v>
      </c>
    </row>
    <row r="5704" spans="3:10" x14ac:dyDescent="0.3">
      <c r="C5704">
        <v>5227</v>
      </c>
      <c r="D5704" s="40">
        <v>3.4531464880130955</v>
      </c>
      <c r="I5704">
        <v>5227</v>
      </c>
      <c r="J5704" s="134">
        <v>0.29841904555626142</v>
      </c>
    </row>
    <row r="5705" spans="3:10" x14ac:dyDescent="0.3">
      <c r="C5705">
        <v>5228</v>
      </c>
      <c r="D5705" s="40">
        <v>1.9892365461322334</v>
      </c>
      <c r="I5705">
        <v>5228</v>
      </c>
      <c r="J5705" s="134">
        <v>0.16335564593024565</v>
      </c>
    </row>
    <row r="5706" spans="3:10" x14ac:dyDescent="0.3">
      <c r="C5706">
        <v>5229</v>
      </c>
      <c r="D5706" s="40">
        <v>2.4312629585729297</v>
      </c>
      <c r="I5706">
        <v>5229</v>
      </c>
      <c r="J5706" s="134">
        <v>0.23762296824466578</v>
      </c>
    </row>
    <row r="5707" spans="3:10" x14ac:dyDescent="0.3">
      <c r="C5707">
        <v>5230</v>
      </c>
      <c r="D5707" s="40">
        <v>2.7235185616814577</v>
      </c>
      <c r="I5707">
        <v>5230</v>
      </c>
      <c r="J5707" s="134">
        <v>0.2497804978139504</v>
      </c>
    </row>
    <row r="5708" spans="3:10" x14ac:dyDescent="0.3">
      <c r="C5708">
        <v>5231</v>
      </c>
      <c r="D5708" s="40">
        <v>2.4927790155034093</v>
      </c>
      <c r="I5708">
        <v>5231</v>
      </c>
      <c r="J5708" s="134">
        <v>0.14961247404611355</v>
      </c>
    </row>
    <row r="5709" spans="3:10" x14ac:dyDescent="0.3">
      <c r="C5709">
        <v>5232</v>
      </c>
      <c r="D5709" s="40">
        <v>2.5642338805362841</v>
      </c>
      <c r="I5709">
        <v>5232</v>
      </c>
      <c r="J5709" s="134">
        <v>0.30467078611615084</v>
      </c>
    </row>
    <row r="5710" spans="3:10" x14ac:dyDescent="0.3">
      <c r="C5710">
        <v>5233</v>
      </c>
      <c r="D5710" s="40">
        <v>1.6623005981066714</v>
      </c>
      <c r="I5710">
        <v>5233</v>
      </c>
      <c r="J5710" s="134">
        <v>0.25487834962081291</v>
      </c>
    </row>
    <row r="5711" spans="3:10" x14ac:dyDescent="0.3">
      <c r="C5711">
        <v>5234</v>
      </c>
      <c r="D5711" s="40">
        <v>2.7152655127659489</v>
      </c>
      <c r="I5711">
        <v>5234</v>
      </c>
      <c r="J5711" s="134">
        <v>0.33607777441282249</v>
      </c>
    </row>
    <row r="5712" spans="3:10" x14ac:dyDescent="0.3">
      <c r="C5712">
        <v>5235</v>
      </c>
      <c r="D5712" s="40">
        <v>2.0627058643213321</v>
      </c>
      <c r="I5712">
        <v>5235</v>
      </c>
      <c r="J5712" s="134">
        <v>0.17999881008844532</v>
      </c>
    </row>
    <row r="5713" spans="3:10" x14ac:dyDescent="0.3">
      <c r="C5713">
        <v>5236</v>
      </c>
      <c r="D5713" s="40">
        <v>1.9595624712296096</v>
      </c>
      <c r="I5713">
        <v>5236</v>
      </c>
      <c r="J5713" s="134">
        <v>0.35100959145655541</v>
      </c>
    </row>
    <row r="5714" spans="3:10" x14ac:dyDescent="0.3">
      <c r="C5714">
        <v>5237</v>
      </c>
      <c r="D5714" s="40">
        <v>2.960722417088733</v>
      </c>
      <c r="I5714">
        <v>5237</v>
      </c>
      <c r="J5714" s="134">
        <v>0.22168378167660929</v>
      </c>
    </row>
    <row r="5715" spans="3:10" x14ac:dyDescent="0.3">
      <c r="C5715">
        <v>5238</v>
      </c>
      <c r="D5715" s="40">
        <v>2.9433915006863307</v>
      </c>
      <c r="I5715">
        <v>5238</v>
      </c>
      <c r="J5715" s="134">
        <v>0.35196942639457962</v>
      </c>
    </row>
    <row r="5716" spans="3:10" x14ac:dyDescent="0.3">
      <c r="C5716">
        <v>5239</v>
      </c>
      <c r="D5716" s="40">
        <v>2.1855009849109681</v>
      </c>
      <c r="I5716">
        <v>5239</v>
      </c>
      <c r="J5716" s="134">
        <v>0.34716201139863423</v>
      </c>
    </row>
    <row r="5717" spans="3:10" x14ac:dyDescent="0.3">
      <c r="C5717">
        <v>5240</v>
      </c>
      <c r="D5717" s="40">
        <v>2.502803536782134</v>
      </c>
      <c r="I5717">
        <v>5240</v>
      </c>
      <c r="J5717" s="134">
        <v>0.1989953531486397</v>
      </c>
    </row>
    <row r="5718" spans="3:10" x14ac:dyDescent="0.3">
      <c r="C5718">
        <v>5241</v>
      </c>
      <c r="D5718" s="40">
        <v>3.3552270473096604</v>
      </c>
      <c r="I5718">
        <v>5241</v>
      </c>
      <c r="J5718" s="134">
        <v>0.36588275595346742</v>
      </c>
    </row>
    <row r="5719" spans="3:10" x14ac:dyDescent="0.3">
      <c r="C5719">
        <v>5242</v>
      </c>
      <c r="D5719" s="40">
        <v>2.8113043085031406</v>
      </c>
      <c r="I5719">
        <v>5242</v>
      </c>
      <c r="J5719" s="134">
        <v>0.24956530036876057</v>
      </c>
    </row>
    <row r="5720" spans="3:10" x14ac:dyDescent="0.3">
      <c r="C5720">
        <v>5243</v>
      </c>
      <c r="D5720" s="40">
        <v>1.986441899213073</v>
      </c>
      <c r="I5720">
        <v>5243</v>
      </c>
      <c r="J5720" s="134">
        <v>0.34726090132678111</v>
      </c>
    </row>
    <row r="5721" spans="3:10" x14ac:dyDescent="0.3">
      <c r="C5721">
        <v>5244</v>
      </c>
      <c r="D5721" s="40">
        <v>1.8309795925159054</v>
      </c>
      <c r="I5721">
        <v>5244</v>
      </c>
      <c r="J5721" s="134">
        <v>0.26883439316611635</v>
      </c>
    </row>
    <row r="5722" spans="3:10" x14ac:dyDescent="0.3">
      <c r="C5722">
        <v>5245</v>
      </c>
      <c r="D5722" s="40">
        <v>2.5907450709719946</v>
      </c>
      <c r="I5722">
        <v>5245</v>
      </c>
      <c r="J5722" s="134">
        <v>0.17545220656584415</v>
      </c>
    </row>
    <row r="5723" spans="3:10" x14ac:dyDescent="0.3">
      <c r="C5723">
        <v>5246</v>
      </c>
      <c r="D5723" s="40">
        <v>2.0250342520452462</v>
      </c>
      <c r="I5723">
        <v>5246</v>
      </c>
      <c r="J5723" s="134">
        <v>0.24520863248603586</v>
      </c>
    </row>
    <row r="5724" spans="3:10" x14ac:dyDescent="0.3">
      <c r="C5724">
        <v>5247</v>
      </c>
      <c r="D5724" s="40">
        <v>2.0847954665181594</v>
      </c>
      <c r="I5724">
        <v>5247</v>
      </c>
      <c r="J5724" s="134">
        <v>0.2587684852719585</v>
      </c>
    </row>
    <row r="5725" spans="3:10" x14ac:dyDescent="0.3">
      <c r="C5725">
        <v>5248</v>
      </c>
      <c r="D5725" s="40">
        <v>3.4331795212945324</v>
      </c>
      <c r="I5725">
        <v>5248</v>
      </c>
      <c r="J5725" s="134">
        <v>0.20215637942076703</v>
      </c>
    </row>
    <row r="5726" spans="3:10" x14ac:dyDescent="0.3">
      <c r="C5726">
        <v>5249</v>
      </c>
      <c r="D5726" s="40">
        <v>2.6128677010380637</v>
      </c>
      <c r="I5726">
        <v>5249</v>
      </c>
      <c r="J5726" s="134">
        <v>0.30614011491212789</v>
      </c>
    </row>
    <row r="5727" spans="3:10" x14ac:dyDescent="0.3">
      <c r="C5727">
        <v>5250</v>
      </c>
      <c r="D5727" s="40">
        <v>2.759568108653395</v>
      </c>
      <c r="I5727">
        <v>5250</v>
      </c>
      <c r="J5727" s="134">
        <v>0.35256244684128379</v>
      </c>
    </row>
    <row r="5728" spans="3:10" x14ac:dyDescent="0.3">
      <c r="C5728">
        <v>5251</v>
      </c>
      <c r="D5728" s="40">
        <v>2.4076885239034009</v>
      </c>
      <c r="I5728">
        <v>5251</v>
      </c>
      <c r="J5728" s="134">
        <v>0.30086096038769483</v>
      </c>
    </row>
    <row r="5729" spans="3:10" x14ac:dyDescent="0.3">
      <c r="C5729">
        <v>5252</v>
      </c>
      <c r="D5729" s="40">
        <v>2.7370435569714084</v>
      </c>
      <c r="I5729">
        <v>5252</v>
      </c>
      <c r="J5729" s="134">
        <v>0.22299038825833994</v>
      </c>
    </row>
    <row r="5730" spans="3:10" x14ac:dyDescent="0.3">
      <c r="C5730">
        <v>5253</v>
      </c>
      <c r="D5730" s="40">
        <v>2.8768409819513776</v>
      </c>
      <c r="I5730">
        <v>5253</v>
      </c>
      <c r="J5730" s="134">
        <v>0.25688926403335199</v>
      </c>
    </row>
    <row r="5731" spans="3:10" x14ac:dyDescent="0.3">
      <c r="C5731">
        <v>5254</v>
      </c>
      <c r="D5731" s="40">
        <v>2.3628431136238115</v>
      </c>
      <c r="I5731">
        <v>5254</v>
      </c>
      <c r="J5731" s="134">
        <v>0.33634478953380342</v>
      </c>
    </row>
    <row r="5732" spans="3:10" x14ac:dyDescent="0.3">
      <c r="C5732">
        <v>5255</v>
      </c>
      <c r="D5732" s="40">
        <v>2.9679930728919031</v>
      </c>
      <c r="I5732">
        <v>5255</v>
      </c>
      <c r="J5732" s="134">
        <v>0.12013680116367897</v>
      </c>
    </row>
    <row r="5733" spans="3:10" x14ac:dyDescent="0.3">
      <c r="C5733">
        <v>5256</v>
      </c>
      <c r="D5733" s="40">
        <v>1.8043379677782432</v>
      </c>
      <c r="I5733">
        <v>5256</v>
      </c>
      <c r="J5733" s="134">
        <v>0.32021671104814264</v>
      </c>
    </row>
    <row r="5734" spans="3:10" x14ac:dyDescent="0.3">
      <c r="C5734">
        <v>5257</v>
      </c>
      <c r="D5734" s="40">
        <v>2.3624052770420354</v>
      </c>
      <c r="I5734">
        <v>5257</v>
      </c>
      <c r="J5734" s="134">
        <v>0.27735272367527308</v>
      </c>
    </row>
    <row r="5735" spans="3:10" x14ac:dyDescent="0.3">
      <c r="C5735">
        <v>5258</v>
      </c>
      <c r="D5735" s="40">
        <v>2.1029058483663166</v>
      </c>
      <c r="I5735">
        <v>5258</v>
      </c>
      <c r="J5735" s="134">
        <v>0.33363458697984849</v>
      </c>
    </row>
    <row r="5736" spans="3:10" x14ac:dyDescent="0.3">
      <c r="C5736">
        <v>5259</v>
      </c>
      <c r="D5736" s="40">
        <v>2.8957216817181894</v>
      </c>
      <c r="I5736">
        <v>5259</v>
      </c>
      <c r="J5736" s="134">
        <v>0.28306593442800909</v>
      </c>
    </row>
    <row r="5737" spans="3:10" x14ac:dyDescent="0.3">
      <c r="C5737">
        <v>5260</v>
      </c>
      <c r="D5737" s="40">
        <v>1.9160198657677143</v>
      </c>
      <c r="I5737">
        <v>5260</v>
      </c>
      <c r="J5737" s="134">
        <v>0.26154950619856776</v>
      </c>
    </row>
    <row r="5738" spans="3:10" x14ac:dyDescent="0.3">
      <c r="C5738">
        <v>5261</v>
      </c>
      <c r="D5738" s="40">
        <v>3.2392626146012411</v>
      </c>
      <c r="I5738">
        <v>5261</v>
      </c>
      <c r="J5738" s="134">
        <v>9.3389311002716857E-2</v>
      </c>
    </row>
    <row r="5739" spans="3:10" x14ac:dyDescent="0.3">
      <c r="C5739">
        <v>5262</v>
      </c>
      <c r="D5739" s="40">
        <v>3.1677370826321432</v>
      </c>
      <c r="I5739">
        <v>5262</v>
      </c>
      <c r="J5739" s="134">
        <v>0.13133486597180566</v>
      </c>
    </row>
    <row r="5740" spans="3:10" x14ac:dyDescent="0.3">
      <c r="C5740">
        <v>5263</v>
      </c>
      <c r="D5740" s="40">
        <v>2.6962819051068294</v>
      </c>
      <c r="I5740">
        <v>5263</v>
      </c>
      <c r="J5740" s="134">
        <v>0.32870057069380954</v>
      </c>
    </row>
    <row r="5741" spans="3:10" x14ac:dyDescent="0.3">
      <c r="C5741">
        <v>5264</v>
      </c>
      <c r="D5741" s="40">
        <v>3.068842747906209</v>
      </c>
      <c r="I5741">
        <v>5264</v>
      </c>
      <c r="J5741" s="134">
        <v>0.29533556867140143</v>
      </c>
    </row>
    <row r="5742" spans="3:10" x14ac:dyDescent="0.3">
      <c r="C5742">
        <v>5265</v>
      </c>
      <c r="D5742" s="40">
        <v>2.1154669161323123</v>
      </c>
      <c r="I5742">
        <v>5265</v>
      </c>
      <c r="J5742" s="134">
        <v>0.27120795506983675</v>
      </c>
    </row>
    <row r="5743" spans="3:10" x14ac:dyDescent="0.3">
      <c r="C5743">
        <v>5266</v>
      </c>
      <c r="D5743" s="40">
        <v>2.677535252489466</v>
      </c>
      <c r="I5743">
        <v>5266</v>
      </c>
      <c r="J5743" s="134">
        <v>0.20996850183393678</v>
      </c>
    </row>
    <row r="5744" spans="3:10" x14ac:dyDescent="0.3">
      <c r="C5744">
        <v>5267</v>
      </c>
      <c r="D5744" s="40">
        <v>2.6572890401263849</v>
      </c>
      <c r="I5744">
        <v>5267</v>
      </c>
      <c r="J5744" s="134">
        <v>0.22683751306469846</v>
      </c>
    </row>
    <row r="5745" spans="3:10" x14ac:dyDescent="0.3">
      <c r="C5745">
        <v>5268</v>
      </c>
      <c r="D5745" s="40">
        <v>2.5954264854012741</v>
      </c>
      <c r="I5745">
        <v>5268</v>
      </c>
      <c r="J5745" s="134">
        <v>0.20314380253305853</v>
      </c>
    </row>
    <row r="5746" spans="3:10" x14ac:dyDescent="0.3">
      <c r="C5746">
        <v>5269</v>
      </c>
      <c r="D5746" s="40">
        <v>2.7549397219568741</v>
      </c>
      <c r="I5746">
        <v>5269</v>
      </c>
      <c r="J5746" s="134">
        <v>0.17333818456286054</v>
      </c>
    </row>
    <row r="5747" spans="3:10" x14ac:dyDescent="0.3">
      <c r="C5747">
        <v>5270</v>
      </c>
      <c r="D5747" s="40">
        <v>3.0442305014376427</v>
      </c>
      <c r="I5747">
        <v>5270</v>
      </c>
      <c r="J5747" s="134">
        <v>0.2437179473763027</v>
      </c>
    </row>
    <row r="5748" spans="3:10" x14ac:dyDescent="0.3">
      <c r="C5748">
        <v>5271</v>
      </c>
      <c r="D5748" s="40">
        <v>2.2812434484912822</v>
      </c>
      <c r="I5748">
        <v>5271</v>
      </c>
      <c r="J5748" s="134">
        <v>0.32836250969887248</v>
      </c>
    </row>
    <row r="5749" spans="3:10" x14ac:dyDescent="0.3">
      <c r="C5749">
        <v>5272</v>
      </c>
      <c r="D5749" s="40">
        <v>3.0969365865406226</v>
      </c>
      <c r="I5749">
        <v>5272</v>
      </c>
      <c r="J5749" s="134">
        <v>0.21745493185945453</v>
      </c>
    </row>
    <row r="5750" spans="3:10" x14ac:dyDescent="0.3">
      <c r="C5750">
        <v>5273</v>
      </c>
      <c r="D5750" s="40">
        <v>2.2606259368773567</v>
      </c>
      <c r="I5750">
        <v>5273</v>
      </c>
      <c r="J5750" s="134">
        <v>0.34302007865840944</v>
      </c>
    </row>
    <row r="5751" spans="3:10" x14ac:dyDescent="0.3">
      <c r="C5751">
        <v>5274</v>
      </c>
      <c r="D5751" s="40">
        <v>2.6789610124007548</v>
      </c>
      <c r="I5751">
        <v>5274</v>
      </c>
      <c r="J5751" s="134">
        <v>0.16006930503226324</v>
      </c>
    </row>
    <row r="5752" spans="3:10" x14ac:dyDescent="0.3">
      <c r="C5752">
        <v>5275</v>
      </c>
      <c r="D5752" s="40">
        <v>2.9683936372565123</v>
      </c>
      <c r="I5752">
        <v>5275</v>
      </c>
      <c r="J5752" s="134">
        <v>0.3643662727690038</v>
      </c>
    </row>
    <row r="5753" spans="3:10" x14ac:dyDescent="0.3">
      <c r="C5753">
        <v>5276</v>
      </c>
      <c r="D5753" s="40">
        <v>2.231611149624416</v>
      </c>
      <c r="I5753">
        <v>5276</v>
      </c>
      <c r="J5753" s="134">
        <v>0.28179517885953365</v>
      </c>
    </row>
    <row r="5754" spans="3:10" x14ac:dyDescent="0.3">
      <c r="C5754">
        <v>5277</v>
      </c>
      <c r="D5754" s="40">
        <v>2.6060461901677447</v>
      </c>
      <c r="I5754">
        <v>5277</v>
      </c>
      <c r="J5754" s="134">
        <v>0.3166962158925517</v>
      </c>
    </row>
    <row r="5755" spans="3:10" x14ac:dyDescent="0.3">
      <c r="C5755">
        <v>5278</v>
      </c>
      <c r="D5755" s="40">
        <v>2.7199661958080528</v>
      </c>
      <c r="I5755">
        <v>5278</v>
      </c>
      <c r="J5755" s="134">
        <v>0.31153705069080839</v>
      </c>
    </row>
    <row r="5756" spans="3:10" x14ac:dyDescent="0.3">
      <c r="C5756">
        <v>5279</v>
      </c>
      <c r="D5756" s="40">
        <v>1.7822267460046413</v>
      </c>
      <c r="I5756">
        <v>5279</v>
      </c>
      <c r="J5756" s="134">
        <v>0.21961298870525048</v>
      </c>
    </row>
    <row r="5757" spans="3:10" x14ac:dyDescent="0.3">
      <c r="C5757">
        <v>5280</v>
      </c>
      <c r="D5757" s="40">
        <v>2.8695387831762496</v>
      </c>
      <c r="I5757">
        <v>5280</v>
      </c>
      <c r="J5757" s="134">
        <v>0.2891125841062836</v>
      </c>
    </row>
    <row r="5758" spans="3:10" x14ac:dyDescent="0.3">
      <c r="C5758">
        <v>5281</v>
      </c>
      <c r="D5758" s="40">
        <v>2.9177009592577439</v>
      </c>
      <c r="I5758">
        <v>5281</v>
      </c>
      <c r="J5758" s="134">
        <v>0.25047547347991594</v>
      </c>
    </row>
    <row r="5759" spans="3:10" x14ac:dyDescent="0.3">
      <c r="C5759">
        <v>5282</v>
      </c>
      <c r="D5759" s="40">
        <v>2.51870394662653</v>
      </c>
      <c r="I5759">
        <v>5282</v>
      </c>
      <c r="J5759" s="134">
        <v>6.9008038901284596E-2</v>
      </c>
    </row>
    <row r="5760" spans="3:10" x14ac:dyDescent="0.3">
      <c r="C5760">
        <v>5283</v>
      </c>
      <c r="D5760" s="40">
        <v>2.5803917534571661</v>
      </c>
      <c r="I5760">
        <v>5283</v>
      </c>
      <c r="J5760" s="134">
        <v>0.23093162573453441</v>
      </c>
    </row>
    <row r="5761" spans="3:10" x14ac:dyDescent="0.3">
      <c r="C5761">
        <v>5284</v>
      </c>
      <c r="D5761" s="40">
        <v>2.4632036459571238</v>
      </c>
      <c r="I5761">
        <v>5284</v>
      </c>
      <c r="J5761" s="134">
        <v>0.1943169228263375</v>
      </c>
    </row>
    <row r="5762" spans="3:10" x14ac:dyDescent="0.3">
      <c r="C5762">
        <v>5285</v>
      </c>
      <c r="D5762" s="40">
        <v>2.2891448891855268</v>
      </c>
      <c r="I5762">
        <v>5285</v>
      </c>
      <c r="J5762" s="134">
        <v>0.26729577899118762</v>
      </c>
    </row>
    <row r="5763" spans="3:10" x14ac:dyDescent="0.3">
      <c r="C5763">
        <v>5286</v>
      </c>
      <c r="D5763" s="40">
        <v>1.6960309911913636</v>
      </c>
      <c r="I5763">
        <v>5286</v>
      </c>
      <c r="J5763" s="134">
        <v>0.30749361526385188</v>
      </c>
    </row>
    <row r="5764" spans="3:10" x14ac:dyDescent="0.3">
      <c r="C5764">
        <v>5287</v>
      </c>
      <c r="D5764" s="40">
        <v>2.8495574629279945</v>
      </c>
      <c r="I5764">
        <v>5287</v>
      </c>
      <c r="J5764" s="134">
        <v>0.38093481611154179</v>
      </c>
    </row>
    <row r="5765" spans="3:10" x14ac:dyDescent="0.3">
      <c r="C5765">
        <v>5288</v>
      </c>
      <c r="D5765" s="40">
        <v>2.8593075877698206</v>
      </c>
      <c r="I5765">
        <v>5288</v>
      </c>
      <c r="J5765" s="134">
        <v>0.26726339776086139</v>
      </c>
    </row>
    <row r="5766" spans="3:10" x14ac:dyDescent="0.3">
      <c r="C5766">
        <v>5289</v>
      </c>
      <c r="D5766" s="40">
        <v>2.768307003783149</v>
      </c>
      <c r="I5766">
        <v>5289</v>
      </c>
      <c r="J5766" s="134">
        <v>0.23505074137487325</v>
      </c>
    </row>
    <row r="5767" spans="3:10" x14ac:dyDescent="0.3">
      <c r="C5767">
        <v>5290</v>
      </c>
      <c r="D5767" s="40">
        <v>1.6659620188455868</v>
      </c>
      <c r="I5767">
        <v>5290</v>
      </c>
      <c r="J5767" s="134">
        <v>0.2799750325485586</v>
      </c>
    </row>
    <row r="5768" spans="3:10" x14ac:dyDescent="0.3">
      <c r="C5768">
        <v>5291</v>
      </c>
      <c r="D5768" s="40">
        <v>1.8893669692505106</v>
      </c>
      <c r="I5768">
        <v>5291</v>
      </c>
      <c r="J5768" s="134">
        <v>0.28936370267174572</v>
      </c>
    </row>
    <row r="5769" spans="3:10" x14ac:dyDescent="0.3">
      <c r="C5769">
        <v>5292</v>
      </c>
      <c r="D5769" s="40">
        <v>2.4603680280595968</v>
      </c>
      <c r="I5769">
        <v>5292</v>
      </c>
      <c r="J5769" s="134">
        <v>0.21469210729594046</v>
      </c>
    </row>
    <row r="5770" spans="3:10" x14ac:dyDescent="0.3">
      <c r="C5770">
        <v>5293</v>
      </c>
      <c r="D5770" s="40">
        <v>1.4960416070259712</v>
      </c>
      <c r="I5770">
        <v>5293</v>
      </c>
      <c r="J5770" s="134">
        <v>0.34814023328785115</v>
      </c>
    </row>
    <row r="5771" spans="3:10" x14ac:dyDescent="0.3">
      <c r="C5771">
        <v>5294</v>
      </c>
      <c r="D5771" s="40">
        <v>3.0922209866613311</v>
      </c>
      <c r="I5771">
        <v>5294</v>
      </c>
      <c r="J5771" s="134">
        <v>0.28157186328929451</v>
      </c>
    </row>
    <row r="5772" spans="3:10" x14ac:dyDescent="0.3">
      <c r="C5772">
        <v>5295</v>
      </c>
      <c r="D5772" s="40">
        <v>2.3770615986878587</v>
      </c>
      <c r="I5772">
        <v>5295</v>
      </c>
      <c r="J5772" s="134">
        <v>0.32973900137527856</v>
      </c>
    </row>
    <row r="5773" spans="3:10" x14ac:dyDescent="0.3">
      <c r="C5773">
        <v>5296</v>
      </c>
      <c r="D5773" s="40">
        <v>2.2903186067742674</v>
      </c>
      <c r="I5773">
        <v>5296</v>
      </c>
      <c r="J5773" s="134">
        <v>0.13597500612387936</v>
      </c>
    </row>
    <row r="5774" spans="3:10" x14ac:dyDescent="0.3">
      <c r="C5774">
        <v>5297</v>
      </c>
      <c r="D5774" s="40">
        <v>2.9107808975063731</v>
      </c>
      <c r="I5774">
        <v>5297</v>
      </c>
      <c r="J5774" s="134">
        <v>0.23946375864663505</v>
      </c>
    </row>
    <row r="5775" spans="3:10" x14ac:dyDescent="0.3">
      <c r="C5775">
        <v>5298</v>
      </c>
      <c r="D5775" s="40">
        <v>2.2004496303247469</v>
      </c>
      <c r="I5775">
        <v>5298</v>
      </c>
      <c r="J5775" s="134">
        <v>0.39703081239760962</v>
      </c>
    </row>
    <row r="5776" spans="3:10" x14ac:dyDescent="0.3">
      <c r="C5776">
        <v>5299</v>
      </c>
      <c r="D5776" s="40">
        <v>1.9990053046634935</v>
      </c>
      <c r="I5776">
        <v>5299</v>
      </c>
      <c r="J5776" s="134">
        <v>0.26488858386999148</v>
      </c>
    </row>
    <row r="5777" spans="3:10" x14ac:dyDescent="0.3">
      <c r="C5777">
        <v>5300</v>
      </c>
      <c r="D5777" s="40">
        <v>2.7466484973466438</v>
      </c>
      <c r="I5777">
        <v>5300</v>
      </c>
      <c r="J5777" s="134">
        <v>0.29745401454770026</v>
      </c>
    </row>
    <row r="5778" spans="3:10" x14ac:dyDescent="0.3">
      <c r="C5778">
        <v>5301</v>
      </c>
      <c r="D5778" s="40">
        <v>2.5018739673828763</v>
      </c>
      <c r="I5778">
        <v>5301</v>
      </c>
      <c r="J5778" s="134">
        <v>0.36828938762621366</v>
      </c>
    </row>
    <row r="5779" spans="3:10" x14ac:dyDescent="0.3">
      <c r="C5779">
        <v>5302</v>
      </c>
      <c r="D5779" s="40">
        <v>2.977991348131737</v>
      </c>
      <c r="I5779">
        <v>5302</v>
      </c>
      <c r="J5779" s="134">
        <v>0.36518093079588909</v>
      </c>
    </row>
    <row r="5780" spans="3:10" x14ac:dyDescent="0.3">
      <c r="C5780">
        <v>5303</v>
      </c>
      <c r="D5780" s="40">
        <v>1.5181786043579633</v>
      </c>
      <c r="I5780">
        <v>5303</v>
      </c>
      <c r="J5780" s="134">
        <v>0.28757789726685834</v>
      </c>
    </row>
    <row r="5781" spans="3:10" x14ac:dyDescent="0.3">
      <c r="C5781">
        <v>5304</v>
      </c>
      <c r="D5781" s="40">
        <v>2.4587179993029373</v>
      </c>
      <c r="I5781">
        <v>5304</v>
      </c>
      <c r="J5781" s="134">
        <v>0.2046819973239784</v>
      </c>
    </row>
    <row r="5782" spans="3:10" x14ac:dyDescent="0.3">
      <c r="C5782">
        <v>5305</v>
      </c>
      <c r="D5782" s="40">
        <v>1.8515170995579671</v>
      </c>
      <c r="I5782">
        <v>5305</v>
      </c>
      <c r="J5782" s="134">
        <v>0.1412697819732287</v>
      </c>
    </row>
    <row r="5783" spans="3:10" x14ac:dyDescent="0.3">
      <c r="C5783">
        <v>5306</v>
      </c>
      <c r="D5783" s="40">
        <v>2.887493963158259</v>
      </c>
      <c r="I5783">
        <v>5306</v>
      </c>
      <c r="J5783" s="134">
        <v>0.26407932022407143</v>
      </c>
    </row>
    <row r="5784" spans="3:10" x14ac:dyDescent="0.3">
      <c r="C5784">
        <v>5307</v>
      </c>
      <c r="D5784" s="40">
        <v>1.7948616529487442</v>
      </c>
      <c r="I5784">
        <v>5307</v>
      </c>
      <c r="J5784" s="134">
        <v>0.14976835593751026</v>
      </c>
    </row>
    <row r="5785" spans="3:10" x14ac:dyDescent="0.3">
      <c r="C5785">
        <v>5308</v>
      </c>
      <c r="D5785" s="40">
        <v>2.6335016333271675</v>
      </c>
      <c r="I5785">
        <v>5308</v>
      </c>
      <c r="J5785" s="134">
        <v>0.12950161165680063</v>
      </c>
    </row>
    <row r="5786" spans="3:10" x14ac:dyDescent="0.3">
      <c r="C5786">
        <v>5309</v>
      </c>
      <c r="D5786" s="40">
        <v>3.1911330380927043</v>
      </c>
      <c r="I5786">
        <v>5309</v>
      </c>
      <c r="J5786" s="134">
        <v>0.2917891126378922</v>
      </c>
    </row>
    <row r="5787" spans="3:10" x14ac:dyDescent="0.3">
      <c r="C5787">
        <v>5310</v>
      </c>
      <c r="D5787" s="40">
        <v>2.3696936950495782</v>
      </c>
      <c r="I5787">
        <v>5310</v>
      </c>
      <c r="J5787" s="134">
        <v>0.25768464174536421</v>
      </c>
    </row>
    <row r="5788" spans="3:10" x14ac:dyDescent="0.3">
      <c r="C5788">
        <v>5311</v>
      </c>
      <c r="D5788" s="40">
        <v>2.8092678261905162</v>
      </c>
      <c r="I5788">
        <v>5311</v>
      </c>
      <c r="J5788" s="134">
        <v>0.2489439432458036</v>
      </c>
    </row>
    <row r="5789" spans="3:10" x14ac:dyDescent="0.3">
      <c r="C5789">
        <v>5312</v>
      </c>
      <c r="D5789" s="40">
        <v>2.371706667825459</v>
      </c>
      <c r="I5789">
        <v>5312</v>
      </c>
      <c r="J5789" s="134">
        <v>0.14627920510725101</v>
      </c>
    </row>
    <row r="5790" spans="3:10" x14ac:dyDescent="0.3">
      <c r="C5790">
        <v>5313</v>
      </c>
      <c r="D5790" s="40">
        <v>2.1258851545870918</v>
      </c>
      <c r="I5790">
        <v>5313</v>
      </c>
      <c r="J5790" s="134">
        <v>0.28232040375244338</v>
      </c>
    </row>
    <row r="5791" spans="3:10" x14ac:dyDescent="0.3">
      <c r="C5791">
        <v>5314</v>
      </c>
      <c r="D5791" s="40">
        <v>2.3622708964806316</v>
      </c>
      <c r="I5791">
        <v>5314</v>
      </c>
      <c r="J5791" s="134">
        <v>0.10766650689306867</v>
      </c>
    </row>
    <row r="5792" spans="3:10" x14ac:dyDescent="0.3">
      <c r="C5792">
        <v>5315</v>
      </c>
      <c r="D5792" s="40">
        <v>2.4797910695760779</v>
      </c>
      <c r="I5792">
        <v>5315</v>
      </c>
      <c r="J5792" s="134">
        <v>0.15022299539847483</v>
      </c>
    </row>
    <row r="5793" spans="3:10" x14ac:dyDescent="0.3">
      <c r="C5793">
        <v>5316</v>
      </c>
      <c r="D5793" s="40">
        <v>3.5853614309358854</v>
      </c>
      <c r="I5793">
        <v>5316</v>
      </c>
      <c r="J5793" s="134">
        <v>0.23953831348070964</v>
      </c>
    </row>
    <row r="5794" spans="3:10" x14ac:dyDescent="0.3">
      <c r="C5794">
        <v>5317</v>
      </c>
      <c r="D5794" s="40">
        <v>3.2618603224738529</v>
      </c>
      <c r="I5794">
        <v>5317</v>
      </c>
      <c r="J5794" s="134">
        <v>0.22879833952275108</v>
      </c>
    </row>
    <row r="5795" spans="3:10" x14ac:dyDescent="0.3">
      <c r="C5795">
        <v>5318</v>
      </c>
      <c r="D5795" s="40">
        <v>2.8961154096997475</v>
      </c>
      <c r="I5795">
        <v>5318</v>
      </c>
      <c r="J5795" s="134">
        <v>0.31596824851935246</v>
      </c>
    </row>
    <row r="5796" spans="3:10" x14ac:dyDescent="0.3">
      <c r="C5796">
        <v>5319</v>
      </c>
      <c r="D5796" s="40">
        <v>2.5472216971973891</v>
      </c>
      <c r="I5796">
        <v>5319</v>
      </c>
      <c r="J5796" s="134">
        <v>6.369061822808475E-2</v>
      </c>
    </row>
    <row r="5797" spans="3:10" x14ac:dyDescent="0.3">
      <c r="C5797">
        <v>5320</v>
      </c>
      <c r="D5797" s="40">
        <v>2.4564768039389109</v>
      </c>
      <c r="I5797">
        <v>5320</v>
      </c>
      <c r="J5797" s="134">
        <v>0.31714879981857336</v>
      </c>
    </row>
    <row r="5798" spans="3:10" x14ac:dyDescent="0.3">
      <c r="C5798">
        <v>5321</v>
      </c>
      <c r="D5798" s="40">
        <v>3.0041349532219881</v>
      </c>
      <c r="I5798">
        <v>5321</v>
      </c>
      <c r="J5798" s="134">
        <v>0.31346185486474321</v>
      </c>
    </row>
    <row r="5799" spans="3:10" x14ac:dyDescent="0.3">
      <c r="C5799">
        <v>5322</v>
      </c>
      <c r="D5799" s="40">
        <v>2.5887017621122697</v>
      </c>
      <c r="I5799">
        <v>5322</v>
      </c>
      <c r="J5799" s="134">
        <v>0.24680706927621388</v>
      </c>
    </row>
    <row r="5800" spans="3:10" x14ac:dyDescent="0.3">
      <c r="C5800">
        <v>5323</v>
      </c>
      <c r="D5800" s="40">
        <v>3.0674323545320128</v>
      </c>
      <c r="I5800">
        <v>5323</v>
      </c>
      <c r="J5800" s="134">
        <v>0.14671831574943806</v>
      </c>
    </row>
    <row r="5801" spans="3:10" x14ac:dyDescent="0.3">
      <c r="C5801">
        <v>5324</v>
      </c>
      <c r="D5801" s="40">
        <v>2.5952343523027048</v>
      </c>
      <c r="I5801">
        <v>5324</v>
      </c>
      <c r="J5801" s="134">
        <v>0.23128886411552374</v>
      </c>
    </row>
    <row r="5802" spans="3:10" x14ac:dyDescent="0.3">
      <c r="C5802">
        <v>5325</v>
      </c>
      <c r="D5802" s="40">
        <v>2.7621627864637319</v>
      </c>
      <c r="I5802">
        <v>5325</v>
      </c>
      <c r="J5802" s="134">
        <v>0.27390965239015475</v>
      </c>
    </row>
    <row r="5803" spans="3:10" x14ac:dyDescent="0.3">
      <c r="C5803">
        <v>5326</v>
      </c>
      <c r="D5803" s="40">
        <v>2.1955798854956758</v>
      </c>
      <c r="I5803">
        <v>5326</v>
      </c>
      <c r="J5803" s="134">
        <v>0.13129049300778206</v>
      </c>
    </row>
    <row r="5804" spans="3:10" x14ac:dyDescent="0.3">
      <c r="C5804">
        <v>5327</v>
      </c>
      <c r="D5804" s="40">
        <v>2.3157184680861649</v>
      </c>
      <c r="I5804">
        <v>5327</v>
      </c>
      <c r="J5804" s="134">
        <v>0.20136830356725999</v>
      </c>
    </row>
    <row r="5805" spans="3:10" x14ac:dyDescent="0.3">
      <c r="C5805">
        <v>5328</v>
      </c>
      <c r="D5805" s="40">
        <v>2.8334244011408307</v>
      </c>
      <c r="I5805">
        <v>5328</v>
      </c>
      <c r="J5805" s="134">
        <v>0.22153436787732694</v>
      </c>
    </row>
    <row r="5806" spans="3:10" x14ac:dyDescent="0.3">
      <c r="C5806">
        <v>5329</v>
      </c>
      <c r="D5806" s="40">
        <v>3.0988497815566709</v>
      </c>
      <c r="I5806">
        <v>5329</v>
      </c>
      <c r="J5806" s="134">
        <v>0.22088358173023082</v>
      </c>
    </row>
    <row r="5807" spans="3:10" x14ac:dyDescent="0.3">
      <c r="C5807">
        <v>5330</v>
      </c>
      <c r="D5807" s="40">
        <v>2.4627639168706055</v>
      </c>
      <c r="I5807">
        <v>5330</v>
      </c>
      <c r="J5807" s="134">
        <v>0.23497254023683212</v>
      </c>
    </row>
    <row r="5808" spans="3:10" x14ac:dyDescent="0.3">
      <c r="C5808">
        <v>5331</v>
      </c>
      <c r="D5808" s="40">
        <v>2.2791068628028315</v>
      </c>
      <c r="I5808">
        <v>5331</v>
      </c>
      <c r="J5808" s="134">
        <v>0.14796914430612218</v>
      </c>
    </row>
    <row r="5809" spans="3:10" x14ac:dyDescent="0.3">
      <c r="C5809">
        <v>5332</v>
      </c>
      <c r="D5809" s="40">
        <v>2.8331817563389046</v>
      </c>
      <c r="I5809">
        <v>5332</v>
      </c>
      <c r="J5809" s="134">
        <v>0.22776851896840977</v>
      </c>
    </row>
    <row r="5810" spans="3:10" x14ac:dyDescent="0.3">
      <c r="C5810">
        <v>5333</v>
      </c>
      <c r="D5810" s="40">
        <v>2.0129098705211397</v>
      </c>
      <c r="I5810">
        <v>5333</v>
      </c>
      <c r="J5810" s="134">
        <v>0.28858845674050126</v>
      </c>
    </row>
    <row r="5811" spans="3:10" x14ac:dyDescent="0.3">
      <c r="C5811">
        <v>5334</v>
      </c>
      <c r="D5811" s="40">
        <v>1.8337757782733035</v>
      </c>
      <c r="I5811">
        <v>5334</v>
      </c>
      <c r="J5811" s="134">
        <v>0.20944205766745982</v>
      </c>
    </row>
    <row r="5812" spans="3:10" x14ac:dyDescent="0.3">
      <c r="C5812">
        <v>5335</v>
      </c>
      <c r="D5812" s="40">
        <v>2.4564313345945723</v>
      </c>
      <c r="I5812">
        <v>5335</v>
      </c>
      <c r="J5812" s="134">
        <v>0.2477844310098527</v>
      </c>
    </row>
    <row r="5813" spans="3:10" x14ac:dyDescent="0.3">
      <c r="C5813">
        <v>5336</v>
      </c>
      <c r="D5813" s="40">
        <v>2.6860148748421251</v>
      </c>
      <c r="I5813">
        <v>5336</v>
      </c>
      <c r="J5813" s="134">
        <v>0.35320887099254161</v>
      </c>
    </row>
    <row r="5814" spans="3:10" x14ac:dyDescent="0.3">
      <c r="C5814">
        <v>5337</v>
      </c>
      <c r="D5814" s="40">
        <v>3.3948634089182308</v>
      </c>
      <c r="I5814">
        <v>5337</v>
      </c>
      <c r="J5814" s="134">
        <v>0.16787711989682985</v>
      </c>
    </row>
    <row r="5815" spans="3:10" x14ac:dyDescent="0.3">
      <c r="C5815">
        <v>5338</v>
      </c>
      <c r="D5815" s="40">
        <v>3.087392662845744</v>
      </c>
      <c r="I5815">
        <v>5338</v>
      </c>
      <c r="J5815" s="134">
        <v>0.31415490788354883</v>
      </c>
    </row>
    <row r="5816" spans="3:10" x14ac:dyDescent="0.3">
      <c r="C5816">
        <v>5339</v>
      </c>
      <c r="D5816" s="40">
        <v>1.9989733848498854</v>
      </c>
      <c r="I5816">
        <v>5339</v>
      </c>
      <c r="J5816" s="134">
        <v>0.18962524450436624</v>
      </c>
    </row>
    <row r="5817" spans="3:10" x14ac:dyDescent="0.3">
      <c r="C5817">
        <v>5340</v>
      </c>
      <c r="D5817" s="40">
        <v>2.4846930632649493</v>
      </c>
      <c r="I5817">
        <v>5340</v>
      </c>
      <c r="J5817" s="134">
        <v>0.23685481148731746</v>
      </c>
    </row>
    <row r="5818" spans="3:10" x14ac:dyDescent="0.3">
      <c r="C5818">
        <v>5341</v>
      </c>
      <c r="D5818" s="40">
        <v>2.324999923534949</v>
      </c>
      <c r="I5818">
        <v>5341</v>
      </c>
      <c r="J5818" s="134">
        <v>0.34242771942436745</v>
      </c>
    </row>
    <row r="5819" spans="3:10" x14ac:dyDescent="0.3">
      <c r="C5819">
        <v>5342</v>
      </c>
      <c r="D5819" s="40">
        <v>2.7296942219841283</v>
      </c>
      <c r="I5819">
        <v>5342</v>
      </c>
      <c r="J5819" s="134">
        <v>8.0057042099010767E-2</v>
      </c>
    </row>
    <row r="5820" spans="3:10" x14ac:dyDescent="0.3">
      <c r="C5820">
        <v>5343</v>
      </c>
      <c r="D5820" s="40">
        <v>2.9736605884968044</v>
      </c>
      <c r="I5820">
        <v>5343</v>
      </c>
      <c r="J5820" s="134">
        <v>0.26293923583561996</v>
      </c>
    </row>
    <row r="5821" spans="3:10" x14ac:dyDescent="0.3">
      <c r="C5821">
        <v>5344</v>
      </c>
      <c r="D5821" s="40">
        <v>2.0275093618010005</v>
      </c>
      <c r="I5821">
        <v>5344</v>
      </c>
      <c r="J5821" s="134">
        <v>0.36816657204135383</v>
      </c>
    </row>
    <row r="5822" spans="3:10" x14ac:dyDescent="0.3">
      <c r="C5822">
        <v>5345</v>
      </c>
      <c r="D5822" s="40">
        <v>2.9156791775864348</v>
      </c>
      <c r="I5822">
        <v>5345</v>
      </c>
      <c r="J5822" s="134">
        <v>0.16870424914583149</v>
      </c>
    </row>
    <row r="5823" spans="3:10" x14ac:dyDescent="0.3">
      <c r="C5823">
        <v>5346</v>
      </c>
      <c r="D5823" s="40">
        <v>3.0807319936593247</v>
      </c>
      <c r="I5823">
        <v>5346</v>
      </c>
      <c r="J5823" s="134">
        <v>6.1958437849112924E-2</v>
      </c>
    </row>
    <row r="5824" spans="3:10" x14ac:dyDescent="0.3">
      <c r="C5824">
        <v>5347</v>
      </c>
      <c r="D5824" s="40">
        <v>2.4688189287235982</v>
      </c>
      <c r="I5824">
        <v>5347</v>
      </c>
      <c r="J5824" s="134">
        <v>0.37926120990409218</v>
      </c>
    </row>
    <row r="5825" spans="3:10" x14ac:dyDescent="0.3">
      <c r="C5825">
        <v>5348</v>
      </c>
      <c r="D5825" s="40">
        <v>2.3417139067387311</v>
      </c>
      <c r="I5825">
        <v>5348</v>
      </c>
      <c r="J5825" s="134">
        <v>0.20121703514326095</v>
      </c>
    </row>
    <row r="5826" spans="3:10" x14ac:dyDescent="0.3">
      <c r="C5826">
        <v>5349</v>
      </c>
      <c r="D5826" s="40">
        <v>2.4807477357691918</v>
      </c>
      <c r="I5826">
        <v>5349</v>
      </c>
      <c r="J5826" s="134">
        <v>0.1990756775617093</v>
      </c>
    </row>
    <row r="5827" spans="3:10" x14ac:dyDescent="0.3">
      <c r="C5827">
        <v>5350</v>
      </c>
      <c r="D5827" s="40">
        <v>2.2573259472763327</v>
      </c>
      <c r="I5827">
        <v>5350</v>
      </c>
      <c r="J5827" s="134">
        <v>0.36826454016175969</v>
      </c>
    </row>
    <row r="5828" spans="3:10" x14ac:dyDescent="0.3">
      <c r="C5828">
        <v>5351</v>
      </c>
      <c r="D5828" s="40">
        <v>2.2401644226847273</v>
      </c>
      <c r="I5828">
        <v>5351</v>
      </c>
      <c r="J5828" s="134">
        <v>0.38120424904313244</v>
      </c>
    </row>
    <row r="5829" spans="3:10" x14ac:dyDescent="0.3">
      <c r="C5829">
        <v>5352</v>
      </c>
      <c r="D5829" s="40">
        <v>2.7522354875690711</v>
      </c>
      <c r="I5829">
        <v>5352</v>
      </c>
      <c r="J5829" s="134">
        <v>0.29598888751208285</v>
      </c>
    </row>
    <row r="5830" spans="3:10" x14ac:dyDescent="0.3">
      <c r="C5830">
        <v>5353</v>
      </c>
      <c r="D5830" s="40">
        <v>3.4051734212993261</v>
      </c>
      <c r="I5830">
        <v>5353</v>
      </c>
      <c r="J5830" s="134">
        <v>0.21659254009366702</v>
      </c>
    </row>
    <row r="5831" spans="3:10" x14ac:dyDescent="0.3">
      <c r="C5831">
        <v>5354</v>
      </c>
      <c r="D5831" s="40">
        <v>2.2643526018333722</v>
      </c>
      <c r="I5831">
        <v>5354</v>
      </c>
      <c r="J5831" s="134">
        <v>0.32427735414951253</v>
      </c>
    </row>
    <row r="5832" spans="3:10" x14ac:dyDescent="0.3">
      <c r="C5832">
        <v>5355</v>
      </c>
      <c r="D5832" s="40">
        <v>2.7236160796435405</v>
      </c>
      <c r="I5832">
        <v>5355</v>
      </c>
      <c r="J5832" s="134">
        <v>0.38028871304200873</v>
      </c>
    </row>
    <row r="5833" spans="3:10" x14ac:dyDescent="0.3">
      <c r="C5833">
        <v>5356</v>
      </c>
      <c r="D5833" s="40">
        <v>2.6006526224820994</v>
      </c>
      <c r="I5833">
        <v>5356</v>
      </c>
      <c r="J5833" s="134">
        <v>7.8924092600980877E-2</v>
      </c>
    </row>
    <row r="5834" spans="3:10" x14ac:dyDescent="0.3">
      <c r="C5834">
        <v>5357</v>
      </c>
      <c r="D5834" s="40">
        <v>2.5468891312680095</v>
      </c>
      <c r="I5834">
        <v>5357</v>
      </c>
      <c r="J5834" s="134">
        <v>0.23636461385485319</v>
      </c>
    </row>
    <row r="5835" spans="3:10" x14ac:dyDescent="0.3">
      <c r="C5835">
        <v>5358</v>
      </c>
      <c r="D5835" s="40">
        <v>2.7578038604378006</v>
      </c>
      <c r="I5835">
        <v>5358</v>
      </c>
      <c r="J5835" s="134">
        <v>0.22487147099655225</v>
      </c>
    </row>
    <row r="5836" spans="3:10" x14ac:dyDescent="0.3">
      <c r="C5836">
        <v>5359</v>
      </c>
      <c r="D5836" s="40">
        <v>1.9673502668516527</v>
      </c>
      <c r="I5836">
        <v>5359</v>
      </c>
      <c r="J5836" s="134">
        <v>0.32308844859859054</v>
      </c>
    </row>
    <row r="5837" spans="3:10" x14ac:dyDescent="0.3">
      <c r="C5837">
        <v>5360</v>
      </c>
      <c r="D5837" s="40">
        <v>2.601478072971815</v>
      </c>
      <c r="I5837">
        <v>5360</v>
      </c>
      <c r="J5837" s="134">
        <v>0.23284344037987426</v>
      </c>
    </row>
    <row r="5838" spans="3:10" x14ac:dyDescent="0.3">
      <c r="C5838">
        <v>5361</v>
      </c>
      <c r="D5838" s="40">
        <v>3.1035246428525047</v>
      </c>
      <c r="I5838">
        <v>5361</v>
      </c>
      <c r="J5838" s="134">
        <v>0.22739513937223488</v>
      </c>
    </row>
    <row r="5839" spans="3:10" x14ac:dyDescent="0.3">
      <c r="C5839">
        <v>5362</v>
      </c>
      <c r="D5839" s="40">
        <v>3.0721288988589057</v>
      </c>
      <c r="I5839">
        <v>5362</v>
      </c>
      <c r="J5839" s="134">
        <v>0.29816364771035153</v>
      </c>
    </row>
    <row r="5840" spans="3:10" x14ac:dyDescent="0.3">
      <c r="C5840">
        <v>5363</v>
      </c>
      <c r="D5840" s="40">
        <v>2.861890518602241</v>
      </c>
      <c r="I5840">
        <v>5363</v>
      </c>
      <c r="J5840" s="134">
        <v>0.32322311046955798</v>
      </c>
    </row>
    <row r="5841" spans="3:10" x14ac:dyDescent="0.3">
      <c r="C5841">
        <v>5364</v>
      </c>
      <c r="D5841" s="40">
        <v>3.6752364056388238</v>
      </c>
      <c r="I5841">
        <v>5364</v>
      </c>
      <c r="J5841" s="134">
        <v>0.15869502621902298</v>
      </c>
    </row>
    <row r="5842" spans="3:10" x14ac:dyDescent="0.3">
      <c r="C5842">
        <v>5365</v>
      </c>
      <c r="D5842" s="40">
        <v>3.4688218594390721</v>
      </c>
      <c r="I5842">
        <v>5365</v>
      </c>
      <c r="J5842" s="134">
        <v>0.1958349851727359</v>
      </c>
    </row>
    <row r="5843" spans="3:10" x14ac:dyDescent="0.3">
      <c r="C5843">
        <v>5366</v>
      </c>
      <c r="D5843" s="40">
        <v>3.2077677111009635</v>
      </c>
      <c r="I5843">
        <v>5366</v>
      </c>
      <c r="J5843" s="134">
        <v>0.16725179303365167</v>
      </c>
    </row>
    <row r="5844" spans="3:10" x14ac:dyDescent="0.3">
      <c r="C5844">
        <v>5367</v>
      </c>
      <c r="D5844" s="40">
        <v>2.5193532528313698</v>
      </c>
      <c r="I5844">
        <v>5367</v>
      </c>
      <c r="J5844" s="134">
        <v>8.0275135037117362E-2</v>
      </c>
    </row>
    <row r="5845" spans="3:10" x14ac:dyDescent="0.3">
      <c r="C5845">
        <v>5368</v>
      </c>
      <c r="D5845" s="40">
        <v>1.491324567816652</v>
      </c>
      <c r="I5845">
        <v>5368</v>
      </c>
      <c r="J5845" s="134">
        <v>9.6257971527603292E-2</v>
      </c>
    </row>
    <row r="5846" spans="3:10" x14ac:dyDescent="0.3">
      <c r="C5846">
        <v>5369</v>
      </c>
      <c r="D5846" s="40">
        <v>1.9162812228765134</v>
      </c>
      <c r="I5846">
        <v>5369</v>
      </c>
      <c r="J5846" s="134">
        <v>0.20551881108155867</v>
      </c>
    </row>
    <row r="5847" spans="3:10" x14ac:dyDescent="0.3">
      <c r="C5847">
        <v>5370</v>
      </c>
      <c r="D5847" s="40">
        <v>1.5483368014908507</v>
      </c>
      <c r="I5847">
        <v>5370</v>
      </c>
      <c r="J5847" s="134">
        <v>0.35385586985141515</v>
      </c>
    </row>
    <row r="5848" spans="3:10" x14ac:dyDescent="0.3">
      <c r="C5848">
        <v>5371</v>
      </c>
      <c r="D5848" s="40">
        <v>2.6626090185285713</v>
      </c>
      <c r="I5848">
        <v>5371</v>
      </c>
      <c r="J5848" s="134">
        <v>0.15257951671928516</v>
      </c>
    </row>
    <row r="5849" spans="3:10" x14ac:dyDescent="0.3">
      <c r="C5849">
        <v>5372</v>
      </c>
      <c r="D5849" s="40">
        <v>2.5267065477153041</v>
      </c>
      <c r="I5849">
        <v>5372</v>
      </c>
      <c r="J5849" s="134">
        <v>0.22059759026141768</v>
      </c>
    </row>
    <row r="5850" spans="3:10" x14ac:dyDescent="0.3">
      <c r="C5850">
        <v>5373</v>
      </c>
      <c r="D5850" s="40">
        <v>2.2314984654728423</v>
      </c>
      <c r="I5850">
        <v>5373</v>
      </c>
      <c r="J5850" s="134">
        <v>0.34850092441826708</v>
      </c>
    </row>
    <row r="5851" spans="3:10" x14ac:dyDescent="0.3">
      <c r="C5851">
        <v>5374</v>
      </c>
      <c r="D5851" s="40">
        <v>2.7551295376237701</v>
      </c>
      <c r="I5851">
        <v>5374</v>
      </c>
      <c r="J5851" s="134">
        <v>0.18095496285220025</v>
      </c>
    </row>
    <row r="5852" spans="3:10" x14ac:dyDescent="0.3">
      <c r="C5852">
        <v>5375</v>
      </c>
      <c r="D5852" s="40">
        <v>1.7385739058020815</v>
      </c>
      <c r="I5852">
        <v>5375</v>
      </c>
      <c r="J5852" s="134">
        <v>0.27242856560132278</v>
      </c>
    </row>
    <row r="5853" spans="3:10" x14ac:dyDescent="0.3">
      <c r="C5853">
        <v>5376</v>
      </c>
      <c r="D5853" s="40">
        <v>2.8240267756591644</v>
      </c>
      <c r="I5853">
        <v>5376</v>
      </c>
      <c r="J5853" s="134">
        <v>0.17834608383518646</v>
      </c>
    </row>
    <row r="5854" spans="3:10" x14ac:dyDescent="0.3">
      <c r="C5854">
        <v>5377</v>
      </c>
      <c r="D5854" s="40">
        <v>2.4014575595015759</v>
      </c>
      <c r="I5854">
        <v>5377</v>
      </c>
      <c r="J5854" s="134">
        <v>0.24499843224166629</v>
      </c>
    </row>
    <row r="5855" spans="3:10" x14ac:dyDescent="0.3">
      <c r="C5855">
        <v>5378</v>
      </c>
      <c r="D5855" s="40">
        <v>2.1755334004910987</v>
      </c>
      <c r="I5855">
        <v>5378</v>
      </c>
      <c r="J5855" s="134">
        <v>0.18880303104636398</v>
      </c>
    </row>
    <row r="5856" spans="3:10" x14ac:dyDescent="0.3">
      <c r="C5856">
        <v>5379</v>
      </c>
      <c r="D5856" s="40">
        <v>2.8850402211698682</v>
      </c>
      <c r="I5856">
        <v>5379</v>
      </c>
      <c r="J5856" s="134">
        <v>0.31226354736044182</v>
      </c>
    </row>
    <row r="5857" spans="3:10" x14ac:dyDescent="0.3">
      <c r="C5857">
        <v>5380</v>
      </c>
      <c r="D5857" s="40">
        <v>2.4007357326667558</v>
      </c>
      <c r="I5857">
        <v>5380</v>
      </c>
      <c r="J5857" s="134">
        <v>0.31958199386300268</v>
      </c>
    </row>
    <row r="5858" spans="3:10" x14ac:dyDescent="0.3">
      <c r="C5858">
        <v>5381</v>
      </c>
      <c r="D5858" s="40">
        <v>2.235575549375477</v>
      </c>
      <c r="I5858">
        <v>5381</v>
      </c>
      <c r="J5858" s="134">
        <v>0.26795216185519588</v>
      </c>
    </row>
    <row r="5859" spans="3:10" x14ac:dyDescent="0.3">
      <c r="C5859">
        <v>5382</v>
      </c>
      <c r="D5859" s="40">
        <v>2.7100554176138609</v>
      </c>
      <c r="I5859">
        <v>5382</v>
      </c>
      <c r="J5859" s="134">
        <v>0.32037358395034254</v>
      </c>
    </row>
    <row r="5860" spans="3:10" x14ac:dyDescent="0.3">
      <c r="C5860">
        <v>5383</v>
      </c>
      <c r="D5860" s="40">
        <v>2.4193185435751561</v>
      </c>
      <c r="I5860">
        <v>5383</v>
      </c>
      <c r="J5860" s="134">
        <v>0.15204653746915353</v>
      </c>
    </row>
    <row r="5861" spans="3:10" x14ac:dyDescent="0.3">
      <c r="C5861">
        <v>5384</v>
      </c>
      <c r="D5861" s="40">
        <v>2.6067336625602482</v>
      </c>
      <c r="I5861">
        <v>5384</v>
      </c>
      <c r="J5861" s="134">
        <v>0.33734984954638758</v>
      </c>
    </row>
    <row r="5862" spans="3:10" x14ac:dyDescent="0.3">
      <c r="C5862">
        <v>5385</v>
      </c>
      <c r="D5862" s="40">
        <v>3.2544039653020427</v>
      </c>
      <c r="I5862">
        <v>5385</v>
      </c>
      <c r="J5862" s="134">
        <v>0.26466524111861145</v>
      </c>
    </row>
    <row r="5863" spans="3:10" x14ac:dyDescent="0.3">
      <c r="C5863">
        <v>5386</v>
      </c>
      <c r="D5863" s="40">
        <v>2.4650633092904517</v>
      </c>
      <c r="I5863">
        <v>5386</v>
      </c>
      <c r="J5863" s="134">
        <v>0.23999857230032928</v>
      </c>
    </row>
    <row r="5864" spans="3:10" x14ac:dyDescent="0.3">
      <c r="C5864">
        <v>5387</v>
      </c>
      <c r="D5864" s="40">
        <v>2.8045461785166275</v>
      </c>
      <c r="I5864">
        <v>5387</v>
      </c>
      <c r="J5864" s="134">
        <v>0.25175267611446595</v>
      </c>
    </row>
    <row r="5865" spans="3:10" x14ac:dyDescent="0.3">
      <c r="C5865">
        <v>5388</v>
      </c>
      <c r="D5865" s="40">
        <v>3.3873279317021785</v>
      </c>
      <c r="I5865">
        <v>5388</v>
      </c>
      <c r="J5865" s="134">
        <v>0.26676892206548408</v>
      </c>
    </row>
    <row r="5866" spans="3:10" x14ac:dyDescent="0.3">
      <c r="C5866">
        <v>5389</v>
      </c>
      <c r="D5866" s="40">
        <v>1.715538743769472</v>
      </c>
      <c r="I5866">
        <v>5389</v>
      </c>
      <c r="J5866" s="134">
        <v>0.19024999365562167</v>
      </c>
    </row>
    <row r="5867" spans="3:10" x14ac:dyDescent="0.3">
      <c r="C5867">
        <v>5390</v>
      </c>
      <c r="D5867" s="40">
        <v>2.6036719324518418</v>
      </c>
      <c r="I5867">
        <v>5390</v>
      </c>
      <c r="J5867" s="134">
        <v>0.21680287317025448</v>
      </c>
    </row>
    <row r="5868" spans="3:10" x14ac:dyDescent="0.3">
      <c r="C5868">
        <v>5391</v>
      </c>
      <c r="D5868" s="40">
        <v>2.2317778674512967</v>
      </c>
      <c r="I5868">
        <v>5391</v>
      </c>
      <c r="J5868" s="134">
        <v>0.1848748531236295</v>
      </c>
    </row>
    <row r="5869" spans="3:10" x14ac:dyDescent="0.3">
      <c r="C5869">
        <v>5392</v>
      </c>
      <c r="D5869" s="40">
        <v>2.3777738320510515</v>
      </c>
      <c r="I5869">
        <v>5392</v>
      </c>
      <c r="J5869" s="134">
        <v>0.30865133506043252</v>
      </c>
    </row>
    <row r="5870" spans="3:10" x14ac:dyDescent="0.3">
      <c r="C5870">
        <v>5393</v>
      </c>
      <c r="D5870" s="40">
        <v>2.9308580965718085</v>
      </c>
      <c r="I5870">
        <v>5393</v>
      </c>
      <c r="J5870" s="134">
        <v>0.26945964269192824</v>
      </c>
    </row>
    <row r="5871" spans="3:10" x14ac:dyDescent="0.3">
      <c r="C5871">
        <v>5394</v>
      </c>
      <c r="D5871" s="40">
        <v>2.9213128707326477</v>
      </c>
      <c r="I5871">
        <v>5394</v>
      </c>
      <c r="J5871" s="134">
        <v>0.25213628998053217</v>
      </c>
    </row>
    <row r="5872" spans="3:10" x14ac:dyDescent="0.3">
      <c r="C5872">
        <v>5395</v>
      </c>
      <c r="D5872" s="40">
        <v>3.1180300996202983</v>
      </c>
      <c r="I5872">
        <v>5395</v>
      </c>
      <c r="J5872" s="134">
        <v>0.2939878649028913</v>
      </c>
    </row>
    <row r="5873" spans="3:10" x14ac:dyDescent="0.3">
      <c r="C5873">
        <v>5396</v>
      </c>
      <c r="D5873" s="40">
        <v>2.4693694840928666</v>
      </c>
      <c r="I5873">
        <v>5396</v>
      </c>
      <c r="J5873" s="134">
        <v>0.23968542979277174</v>
      </c>
    </row>
    <row r="5874" spans="3:10" x14ac:dyDescent="0.3">
      <c r="C5874">
        <v>5397</v>
      </c>
      <c r="D5874" s="40">
        <v>2.5063308959746093</v>
      </c>
      <c r="I5874">
        <v>5397</v>
      </c>
      <c r="J5874" s="134">
        <v>0.17099873511482722</v>
      </c>
    </row>
    <row r="5875" spans="3:10" x14ac:dyDescent="0.3">
      <c r="C5875">
        <v>5398</v>
      </c>
      <c r="D5875" s="40">
        <v>2.7718628056056405</v>
      </c>
      <c r="I5875">
        <v>5398</v>
      </c>
      <c r="J5875" s="134">
        <v>0.37046080083422495</v>
      </c>
    </row>
    <row r="5876" spans="3:10" x14ac:dyDescent="0.3">
      <c r="C5876">
        <v>5399</v>
      </c>
      <c r="D5876" s="40">
        <v>2.6433392796329129</v>
      </c>
      <c r="I5876">
        <v>5399</v>
      </c>
      <c r="J5876" s="134">
        <v>0.15109459412820625</v>
      </c>
    </row>
    <row r="5877" spans="3:10" x14ac:dyDescent="0.3">
      <c r="C5877">
        <v>5400</v>
      </c>
      <c r="D5877" s="40">
        <v>3.1079949841303547</v>
      </c>
      <c r="I5877">
        <v>5400</v>
      </c>
      <c r="J5877" s="134">
        <v>0.28673554003633184</v>
      </c>
    </row>
    <row r="5878" spans="3:10" x14ac:dyDescent="0.3">
      <c r="C5878">
        <v>5401</v>
      </c>
      <c r="D5878" s="40">
        <v>2.5080903476482304</v>
      </c>
      <c r="I5878">
        <v>5401</v>
      </c>
      <c r="J5878" s="134">
        <v>0.32549778093996351</v>
      </c>
    </row>
    <row r="5879" spans="3:10" x14ac:dyDescent="0.3">
      <c r="C5879">
        <v>5402</v>
      </c>
      <c r="D5879" s="40">
        <v>2.5301589776616074</v>
      </c>
      <c r="I5879">
        <v>5402</v>
      </c>
      <c r="J5879" s="134">
        <v>0.26857700600898493</v>
      </c>
    </row>
    <row r="5880" spans="3:10" x14ac:dyDescent="0.3">
      <c r="C5880">
        <v>5403</v>
      </c>
      <c r="D5880" s="40">
        <v>2.6983613531768791</v>
      </c>
      <c r="I5880">
        <v>5403</v>
      </c>
      <c r="J5880" s="134">
        <v>0.13763024766651832</v>
      </c>
    </row>
    <row r="5881" spans="3:10" x14ac:dyDescent="0.3">
      <c r="C5881">
        <v>5404</v>
      </c>
      <c r="D5881" s="40">
        <v>2.6845870616905132</v>
      </c>
      <c r="I5881">
        <v>5404</v>
      </c>
      <c r="J5881" s="134">
        <v>0.32455509172701014</v>
      </c>
    </row>
    <row r="5882" spans="3:10" x14ac:dyDescent="0.3">
      <c r="C5882">
        <v>5405</v>
      </c>
      <c r="D5882" s="40">
        <v>1.7880296336324526</v>
      </c>
      <c r="I5882">
        <v>5405</v>
      </c>
      <c r="J5882" s="134">
        <v>0.25937626711108819</v>
      </c>
    </row>
    <row r="5883" spans="3:10" x14ac:dyDescent="0.3">
      <c r="C5883">
        <v>5406</v>
      </c>
      <c r="D5883" s="40">
        <v>2.5539863710826687</v>
      </c>
      <c r="I5883">
        <v>5406</v>
      </c>
      <c r="J5883" s="134">
        <v>0.12041618922291675</v>
      </c>
    </row>
    <row r="5884" spans="3:10" x14ac:dyDescent="0.3">
      <c r="C5884">
        <v>5407</v>
      </c>
      <c r="D5884" s="40">
        <v>3.298720795225583</v>
      </c>
      <c r="I5884">
        <v>5407</v>
      </c>
      <c r="J5884" s="134">
        <v>0.35907521610992243</v>
      </c>
    </row>
    <row r="5885" spans="3:10" x14ac:dyDescent="0.3">
      <c r="C5885">
        <v>5408</v>
      </c>
      <c r="D5885" s="40">
        <v>2.3923414040215714</v>
      </c>
      <c r="I5885">
        <v>5408</v>
      </c>
      <c r="J5885" s="134">
        <v>0.34726989088198978</v>
      </c>
    </row>
    <row r="5886" spans="3:10" x14ac:dyDescent="0.3">
      <c r="C5886">
        <v>5409</v>
      </c>
      <c r="D5886" s="40">
        <v>2.0268279762696193</v>
      </c>
      <c r="I5886">
        <v>5409</v>
      </c>
      <c r="J5886" s="134">
        <v>0.24703245128173723</v>
      </c>
    </row>
    <row r="5887" spans="3:10" x14ac:dyDescent="0.3">
      <c r="C5887">
        <v>5410</v>
      </c>
      <c r="D5887" s="40">
        <v>2.8512080010470591</v>
      </c>
      <c r="I5887">
        <v>5410</v>
      </c>
      <c r="J5887" s="134">
        <v>0.31866310902280759</v>
      </c>
    </row>
    <row r="5888" spans="3:10" x14ac:dyDescent="0.3">
      <c r="C5888">
        <v>5411</v>
      </c>
      <c r="D5888" s="40">
        <v>2.5976310920817869</v>
      </c>
      <c r="I5888">
        <v>5411</v>
      </c>
      <c r="J5888" s="134">
        <v>0.32608524719766696</v>
      </c>
    </row>
    <row r="5889" spans="3:10" x14ac:dyDescent="0.3">
      <c r="C5889">
        <v>5412</v>
      </c>
      <c r="D5889" s="40">
        <v>2.1024160104852072</v>
      </c>
      <c r="I5889">
        <v>5412</v>
      </c>
      <c r="J5889" s="134">
        <v>0.17918028360613425</v>
      </c>
    </row>
    <row r="5890" spans="3:10" x14ac:dyDescent="0.3">
      <c r="C5890">
        <v>5413</v>
      </c>
      <c r="D5890" s="40">
        <v>2.1224759635478585</v>
      </c>
      <c r="I5890">
        <v>5413</v>
      </c>
      <c r="J5890" s="134">
        <v>0.31182580282630901</v>
      </c>
    </row>
    <row r="5891" spans="3:10" x14ac:dyDescent="0.3">
      <c r="C5891">
        <v>5414</v>
      </c>
      <c r="D5891" s="40">
        <v>2.2813665270641885</v>
      </c>
      <c r="I5891">
        <v>5414</v>
      </c>
      <c r="J5891" s="134">
        <v>0.17732417586632199</v>
      </c>
    </row>
    <row r="5892" spans="3:10" x14ac:dyDescent="0.3">
      <c r="C5892">
        <v>5415</v>
      </c>
      <c r="D5892" s="40">
        <v>2.495243163253158</v>
      </c>
      <c r="I5892">
        <v>5415</v>
      </c>
      <c r="J5892" s="134">
        <v>0.2260079739170604</v>
      </c>
    </row>
    <row r="5893" spans="3:10" x14ac:dyDescent="0.3">
      <c r="C5893">
        <v>5416</v>
      </c>
      <c r="D5893" s="40">
        <v>2.7632118207901852</v>
      </c>
      <c r="I5893">
        <v>5416</v>
      </c>
      <c r="J5893" s="134">
        <v>0.37178728655757243</v>
      </c>
    </row>
    <row r="5894" spans="3:10" x14ac:dyDescent="0.3">
      <c r="C5894">
        <v>5417</v>
      </c>
      <c r="D5894" s="40">
        <v>2.8064628941829013</v>
      </c>
      <c r="I5894">
        <v>5417</v>
      </c>
      <c r="J5894" s="134">
        <v>0.3334502042344325</v>
      </c>
    </row>
    <row r="5895" spans="3:10" x14ac:dyDescent="0.3">
      <c r="C5895">
        <v>5418</v>
      </c>
      <c r="D5895" s="40">
        <v>3.2631575289941126</v>
      </c>
      <c r="I5895">
        <v>5418</v>
      </c>
      <c r="J5895" s="134">
        <v>0.27780201270286442</v>
      </c>
    </row>
    <row r="5896" spans="3:10" x14ac:dyDescent="0.3">
      <c r="C5896">
        <v>5419</v>
      </c>
      <c r="D5896" s="40">
        <v>2.3077640454160742</v>
      </c>
      <c r="I5896">
        <v>5419</v>
      </c>
      <c r="J5896" s="134">
        <v>0.15538205365250835</v>
      </c>
    </row>
    <row r="5897" spans="3:10" x14ac:dyDescent="0.3">
      <c r="C5897">
        <v>5420</v>
      </c>
      <c r="D5897" s="40">
        <v>2.909791270304309</v>
      </c>
      <c r="I5897">
        <v>5420</v>
      </c>
      <c r="J5897" s="134">
        <v>0.15246655498590989</v>
      </c>
    </row>
    <row r="5898" spans="3:10" x14ac:dyDescent="0.3">
      <c r="C5898">
        <v>5421</v>
      </c>
      <c r="D5898" s="40">
        <v>2.2536749394893341</v>
      </c>
      <c r="I5898">
        <v>5421</v>
      </c>
      <c r="J5898" s="134">
        <v>0.29186592267448797</v>
      </c>
    </row>
    <row r="5899" spans="3:10" x14ac:dyDescent="0.3">
      <c r="C5899">
        <v>5422</v>
      </c>
      <c r="D5899" s="40">
        <v>3.2081318435794599</v>
      </c>
      <c r="I5899">
        <v>5422</v>
      </c>
      <c r="J5899" s="134">
        <v>7.1810414931027466E-2</v>
      </c>
    </row>
    <row r="5900" spans="3:10" x14ac:dyDescent="0.3">
      <c r="C5900">
        <v>5423</v>
      </c>
      <c r="D5900" s="40">
        <v>3.289918547805835</v>
      </c>
      <c r="I5900">
        <v>5423</v>
      </c>
      <c r="J5900" s="134">
        <v>0.20939739595229434</v>
      </c>
    </row>
    <row r="5901" spans="3:10" x14ac:dyDescent="0.3">
      <c r="C5901">
        <v>5424</v>
      </c>
      <c r="D5901" s="40">
        <v>2.2156378371685816</v>
      </c>
      <c r="I5901">
        <v>5424</v>
      </c>
      <c r="J5901" s="134">
        <v>0.20281298988506191</v>
      </c>
    </row>
    <row r="5902" spans="3:10" x14ac:dyDescent="0.3">
      <c r="C5902">
        <v>5425</v>
      </c>
      <c r="D5902" s="40">
        <v>2.4797512772286692</v>
      </c>
      <c r="I5902">
        <v>5425</v>
      </c>
      <c r="J5902" s="134">
        <v>0.32912134040596497</v>
      </c>
    </row>
    <row r="5903" spans="3:10" x14ac:dyDescent="0.3">
      <c r="C5903">
        <v>5426</v>
      </c>
      <c r="D5903" s="40">
        <v>2.6149364051703277</v>
      </c>
      <c r="I5903">
        <v>5426</v>
      </c>
      <c r="J5903" s="134">
        <v>0.32495928663467999</v>
      </c>
    </row>
    <row r="5904" spans="3:10" x14ac:dyDescent="0.3">
      <c r="C5904">
        <v>5427</v>
      </c>
      <c r="D5904" s="40">
        <v>2.5238366686427365</v>
      </c>
      <c r="I5904">
        <v>5427</v>
      </c>
      <c r="J5904" s="134">
        <v>0.25135104246312845</v>
      </c>
    </row>
    <row r="5905" spans="3:10" x14ac:dyDescent="0.3">
      <c r="C5905">
        <v>5428</v>
      </c>
      <c r="D5905" s="40">
        <v>2.3275099172723079</v>
      </c>
      <c r="I5905">
        <v>5428</v>
      </c>
      <c r="J5905" s="134">
        <v>0.24712669611864779</v>
      </c>
    </row>
    <row r="5906" spans="3:10" x14ac:dyDescent="0.3">
      <c r="C5906">
        <v>5429</v>
      </c>
      <c r="D5906" s="40">
        <v>2.0022419533731273</v>
      </c>
      <c r="I5906">
        <v>5429</v>
      </c>
      <c r="J5906" s="134">
        <v>0.16988728733275771</v>
      </c>
    </row>
    <row r="5907" spans="3:10" x14ac:dyDescent="0.3">
      <c r="C5907">
        <v>5430</v>
      </c>
      <c r="D5907" s="40">
        <v>2.5229558155887819</v>
      </c>
      <c r="I5907">
        <v>5430</v>
      </c>
      <c r="J5907" s="134">
        <v>0.31484086669338218</v>
      </c>
    </row>
    <row r="5908" spans="3:10" x14ac:dyDescent="0.3">
      <c r="C5908">
        <v>5431</v>
      </c>
      <c r="D5908" s="40">
        <v>2.721228922852851</v>
      </c>
      <c r="I5908">
        <v>5431</v>
      </c>
      <c r="J5908" s="134">
        <v>0.10516082982103558</v>
      </c>
    </row>
    <row r="5909" spans="3:10" x14ac:dyDescent="0.3">
      <c r="C5909">
        <v>5432</v>
      </c>
      <c r="D5909" s="40">
        <v>2.1326341912332927</v>
      </c>
      <c r="I5909">
        <v>5432</v>
      </c>
      <c r="J5909" s="134">
        <v>0.20673503792281323</v>
      </c>
    </row>
    <row r="5910" spans="3:10" x14ac:dyDescent="0.3">
      <c r="C5910">
        <v>5433</v>
      </c>
      <c r="D5910" s="40">
        <v>2.2497480747436982</v>
      </c>
      <c r="I5910">
        <v>5433</v>
      </c>
      <c r="J5910" s="134">
        <v>0.28155777639491197</v>
      </c>
    </row>
    <row r="5911" spans="3:10" x14ac:dyDescent="0.3">
      <c r="C5911">
        <v>5434</v>
      </c>
      <c r="D5911" s="40">
        <v>2.3974289863610996</v>
      </c>
      <c r="I5911">
        <v>5434</v>
      </c>
      <c r="J5911" s="134">
        <v>0.23276328975982352</v>
      </c>
    </row>
    <row r="5912" spans="3:10" x14ac:dyDescent="0.3">
      <c r="C5912">
        <v>5435</v>
      </c>
      <c r="D5912" s="40">
        <v>3.0179170823984545</v>
      </c>
      <c r="I5912">
        <v>5435</v>
      </c>
      <c r="J5912" s="134">
        <v>0.31843750917692337</v>
      </c>
    </row>
    <row r="5913" spans="3:10" x14ac:dyDescent="0.3">
      <c r="C5913">
        <v>5436</v>
      </c>
      <c r="D5913" s="40">
        <v>3.3836786152459672</v>
      </c>
      <c r="I5913">
        <v>5436</v>
      </c>
      <c r="J5913" s="134">
        <v>0.25992321032130894</v>
      </c>
    </row>
    <row r="5914" spans="3:10" x14ac:dyDescent="0.3">
      <c r="C5914">
        <v>5437</v>
      </c>
      <c r="D5914" s="40">
        <v>2.7182981364306138</v>
      </c>
      <c r="I5914">
        <v>5437</v>
      </c>
      <c r="J5914" s="134">
        <v>5.4822334479386781E-2</v>
      </c>
    </row>
    <row r="5915" spans="3:10" x14ac:dyDescent="0.3">
      <c r="C5915">
        <v>5438</v>
      </c>
      <c r="D5915" s="40">
        <v>1.882810036624214</v>
      </c>
      <c r="I5915">
        <v>5438</v>
      </c>
      <c r="J5915" s="134">
        <v>0.31076360524150459</v>
      </c>
    </row>
    <row r="5916" spans="3:10" x14ac:dyDescent="0.3">
      <c r="C5916">
        <v>5439</v>
      </c>
      <c r="D5916" s="40">
        <v>1.9202327895348155</v>
      </c>
      <c r="I5916">
        <v>5439</v>
      </c>
      <c r="J5916" s="134">
        <v>0.21162958886070138</v>
      </c>
    </row>
    <row r="5917" spans="3:10" x14ac:dyDescent="0.3">
      <c r="C5917">
        <v>5440</v>
      </c>
      <c r="D5917" s="40">
        <v>2.9431251810232797</v>
      </c>
      <c r="I5917">
        <v>5440</v>
      </c>
      <c r="J5917" s="134">
        <v>0.27726936192700991</v>
      </c>
    </row>
    <row r="5918" spans="3:10" x14ac:dyDescent="0.3">
      <c r="C5918">
        <v>5441</v>
      </c>
      <c r="D5918" s="40">
        <v>2.3642347688653524</v>
      </c>
      <c r="I5918">
        <v>5441</v>
      </c>
      <c r="J5918" s="134">
        <v>0.23476417234904678</v>
      </c>
    </row>
    <row r="5919" spans="3:10" x14ac:dyDescent="0.3">
      <c r="C5919">
        <v>5442</v>
      </c>
      <c r="D5919" s="40">
        <v>2.1450424656401719</v>
      </c>
      <c r="I5919">
        <v>5442</v>
      </c>
      <c r="J5919" s="134">
        <v>0.27677475429727338</v>
      </c>
    </row>
    <row r="5920" spans="3:10" x14ac:dyDescent="0.3">
      <c r="C5920">
        <v>5443</v>
      </c>
      <c r="D5920" s="40">
        <v>2.6922542018775051</v>
      </c>
      <c r="I5920">
        <v>5443</v>
      </c>
      <c r="J5920" s="134">
        <v>0.29657415111172081</v>
      </c>
    </row>
    <row r="5921" spans="3:10" x14ac:dyDescent="0.3">
      <c r="C5921">
        <v>5444</v>
      </c>
      <c r="D5921" s="40">
        <v>2.903835697202755</v>
      </c>
      <c r="I5921">
        <v>5444</v>
      </c>
      <c r="J5921" s="134">
        <v>0.18956941698518204</v>
      </c>
    </row>
    <row r="5922" spans="3:10" x14ac:dyDescent="0.3">
      <c r="C5922">
        <v>5445</v>
      </c>
      <c r="D5922" s="40">
        <v>2.9556441126005746</v>
      </c>
      <c r="I5922">
        <v>5445</v>
      </c>
      <c r="J5922" s="134">
        <v>0.42314552653519799</v>
      </c>
    </row>
    <row r="5923" spans="3:10" x14ac:dyDescent="0.3">
      <c r="C5923">
        <v>5446</v>
      </c>
      <c r="D5923" s="40">
        <v>2.3124048031484152</v>
      </c>
      <c r="I5923">
        <v>5446</v>
      </c>
      <c r="J5923" s="134">
        <v>5.9174172302050687E-2</v>
      </c>
    </row>
    <row r="5924" spans="3:10" x14ac:dyDescent="0.3">
      <c r="C5924">
        <v>5447</v>
      </c>
      <c r="D5924" s="40">
        <v>2.8101707511377048</v>
      </c>
      <c r="I5924">
        <v>5447</v>
      </c>
      <c r="J5924" s="134">
        <v>0.32598613653015795</v>
      </c>
    </row>
    <row r="5925" spans="3:10" x14ac:dyDescent="0.3">
      <c r="C5925">
        <v>5448</v>
      </c>
      <c r="D5925" s="40">
        <v>2.8364037165072506</v>
      </c>
      <c r="I5925">
        <v>5448</v>
      </c>
      <c r="J5925" s="134">
        <v>0.24794527136785338</v>
      </c>
    </row>
    <row r="5926" spans="3:10" x14ac:dyDescent="0.3">
      <c r="C5926">
        <v>5449</v>
      </c>
      <c r="D5926" s="40">
        <v>1.9298480812114303</v>
      </c>
      <c r="I5926">
        <v>5449</v>
      </c>
      <c r="J5926" s="134">
        <v>0.21746116372849067</v>
      </c>
    </row>
    <row r="5927" spans="3:10" x14ac:dyDescent="0.3">
      <c r="C5927">
        <v>5450</v>
      </c>
      <c r="D5927" s="40">
        <v>3.2405900431085746</v>
      </c>
      <c r="I5927">
        <v>5450</v>
      </c>
      <c r="J5927" s="134">
        <v>0.21219259814784919</v>
      </c>
    </row>
    <row r="5928" spans="3:10" x14ac:dyDescent="0.3">
      <c r="C5928">
        <v>5451</v>
      </c>
      <c r="D5928" s="40">
        <v>2.8219819752270334</v>
      </c>
      <c r="I5928">
        <v>5451</v>
      </c>
      <c r="J5928" s="134">
        <v>0.20202671171978692</v>
      </c>
    </row>
    <row r="5929" spans="3:10" x14ac:dyDescent="0.3">
      <c r="C5929">
        <v>5452</v>
      </c>
      <c r="D5929" s="40">
        <v>2.0989144558385346</v>
      </c>
      <c r="I5929">
        <v>5452</v>
      </c>
      <c r="J5929" s="134">
        <v>0.26025691666132267</v>
      </c>
    </row>
    <row r="5930" spans="3:10" x14ac:dyDescent="0.3">
      <c r="C5930">
        <v>5453</v>
      </c>
      <c r="D5930" s="40">
        <v>2.8445298515309649</v>
      </c>
      <c r="I5930">
        <v>5453</v>
      </c>
      <c r="J5930" s="134">
        <v>0.37736214336376639</v>
      </c>
    </row>
    <row r="5931" spans="3:10" x14ac:dyDescent="0.3">
      <c r="C5931">
        <v>5454</v>
      </c>
      <c r="D5931" s="40">
        <v>2.1883763051252338</v>
      </c>
      <c r="I5931">
        <v>5454</v>
      </c>
      <c r="J5931" s="134">
        <v>0.22914075061269501</v>
      </c>
    </row>
    <row r="5932" spans="3:10" x14ac:dyDescent="0.3">
      <c r="C5932">
        <v>5455</v>
      </c>
      <c r="D5932" s="40">
        <v>3.1881230313189821</v>
      </c>
      <c r="I5932">
        <v>5455</v>
      </c>
      <c r="J5932" s="134">
        <v>0.28910266000360596</v>
      </c>
    </row>
    <row r="5933" spans="3:10" x14ac:dyDescent="0.3">
      <c r="C5933">
        <v>5456</v>
      </c>
      <c r="D5933" s="40">
        <v>2.1531682266657706</v>
      </c>
      <c r="I5933">
        <v>5456</v>
      </c>
      <c r="J5933" s="134">
        <v>0.28905060518743264</v>
      </c>
    </row>
    <row r="5934" spans="3:10" x14ac:dyDescent="0.3">
      <c r="C5934">
        <v>5457</v>
      </c>
      <c r="D5934" s="40">
        <v>2.3724934441293852</v>
      </c>
      <c r="I5934">
        <v>5457</v>
      </c>
      <c r="J5934" s="134">
        <v>0.18881536490822404</v>
      </c>
    </row>
    <row r="5935" spans="3:10" x14ac:dyDescent="0.3">
      <c r="C5935">
        <v>5458</v>
      </c>
      <c r="D5935" s="40">
        <v>1.9199799952832883</v>
      </c>
      <c r="I5935">
        <v>5458</v>
      </c>
      <c r="J5935" s="134">
        <v>0.15436886166414543</v>
      </c>
    </row>
    <row r="5936" spans="3:10" x14ac:dyDescent="0.3">
      <c r="C5936">
        <v>5459</v>
      </c>
      <c r="D5936" s="40">
        <v>2.0516864322603565</v>
      </c>
      <c r="I5936">
        <v>5459</v>
      </c>
      <c r="J5936" s="134">
        <v>0.19419004022809339</v>
      </c>
    </row>
    <row r="5937" spans="3:10" x14ac:dyDescent="0.3">
      <c r="C5937">
        <v>5460</v>
      </c>
      <c r="D5937" s="40">
        <v>2.1811786502125514</v>
      </c>
      <c r="I5937">
        <v>5460</v>
      </c>
      <c r="J5937" s="134">
        <v>0.21470854170752873</v>
      </c>
    </row>
    <row r="5938" spans="3:10" x14ac:dyDescent="0.3">
      <c r="C5938">
        <v>5461</v>
      </c>
      <c r="D5938" s="40">
        <v>1.8250564129201767</v>
      </c>
      <c r="I5938">
        <v>5461</v>
      </c>
      <c r="J5938" s="134">
        <v>0.30429955804652953</v>
      </c>
    </row>
    <row r="5939" spans="3:10" x14ac:dyDescent="0.3">
      <c r="C5939">
        <v>5462</v>
      </c>
      <c r="D5939" s="40">
        <v>3.1623490217607788</v>
      </c>
      <c r="I5939">
        <v>5462</v>
      </c>
      <c r="J5939" s="134">
        <v>0.29301933529882906</v>
      </c>
    </row>
    <row r="5940" spans="3:10" x14ac:dyDescent="0.3">
      <c r="C5940">
        <v>5463</v>
      </c>
      <c r="D5940" s="40">
        <v>2.6773314662473169</v>
      </c>
      <c r="I5940">
        <v>5463</v>
      </c>
      <c r="J5940" s="134">
        <v>0.16052858945528969</v>
      </c>
    </row>
    <row r="5941" spans="3:10" x14ac:dyDescent="0.3">
      <c r="C5941">
        <v>5464</v>
      </c>
      <c r="D5941" s="40">
        <v>2.8291690017984243</v>
      </c>
      <c r="I5941">
        <v>5464</v>
      </c>
      <c r="J5941" s="134">
        <v>0.34488575133820443</v>
      </c>
    </row>
    <row r="5942" spans="3:10" x14ac:dyDescent="0.3">
      <c r="C5942">
        <v>5465</v>
      </c>
      <c r="D5942" s="40">
        <v>2.8387379924197211</v>
      </c>
      <c r="I5942">
        <v>5465</v>
      </c>
      <c r="J5942" s="134">
        <v>0.21633498582851329</v>
      </c>
    </row>
    <row r="5943" spans="3:10" x14ac:dyDescent="0.3">
      <c r="C5943">
        <v>5466</v>
      </c>
      <c r="D5943" s="40">
        <v>2.0067246764096094</v>
      </c>
      <c r="I5943">
        <v>5466</v>
      </c>
      <c r="J5943" s="134">
        <v>0.26334330873115075</v>
      </c>
    </row>
    <row r="5944" spans="3:10" x14ac:dyDescent="0.3">
      <c r="C5944">
        <v>5467</v>
      </c>
      <c r="D5944" s="40">
        <v>2.7534442148688294</v>
      </c>
      <c r="I5944">
        <v>5467</v>
      </c>
      <c r="J5944" s="134">
        <v>0.22287751009937384</v>
      </c>
    </row>
    <row r="5945" spans="3:10" x14ac:dyDescent="0.3">
      <c r="C5945">
        <v>5468</v>
      </c>
      <c r="D5945" s="40">
        <v>3.2204393318545987</v>
      </c>
      <c r="I5945">
        <v>5468</v>
      </c>
      <c r="J5945" s="134">
        <v>8.1563271757416622E-2</v>
      </c>
    </row>
    <row r="5946" spans="3:10" x14ac:dyDescent="0.3">
      <c r="C5946">
        <v>5469</v>
      </c>
      <c r="D5946" s="40">
        <v>2.1113896641302698</v>
      </c>
      <c r="I5946">
        <v>5469</v>
      </c>
      <c r="J5946" s="134">
        <v>0.19373702020004258</v>
      </c>
    </row>
    <row r="5947" spans="3:10" x14ac:dyDescent="0.3">
      <c r="C5947">
        <v>5470</v>
      </c>
      <c r="D5947" s="40">
        <v>2.9802657426218393</v>
      </c>
      <c r="I5947">
        <v>5470</v>
      </c>
      <c r="J5947" s="134">
        <v>0.19586927680944277</v>
      </c>
    </row>
    <row r="5948" spans="3:10" x14ac:dyDescent="0.3">
      <c r="C5948">
        <v>5471</v>
      </c>
      <c r="D5948" s="40">
        <v>1.9121792746200577</v>
      </c>
      <c r="I5948">
        <v>5471</v>
      </c>
      <c r="J5948" s="134">
        <v>0.14173186953598815</v>
      </c>
    </row>
    <row r="5949" spans="3:10" x14ac:dyDescent="0.3">
      <c r="C5949">
        <v>5472</v>
      </c>
      <c r="D5949" s="40">
        <v>2.5438889062529912</v>
      </c>
      <c r="I5949">
        <v>5472</v>
      </c>
      <c r="J5949" s="134">
        <v>0.30942534593191162</v>
      </c>
    </row>
    <row r="5950" spans="3:10" x14ac:dyDescent="0.3">
      <c r="C5950">
        <v>5473</v>
      </c>
      <c r="D5950" s="40">
        <v>1.9047552051893697</v>
      </c>
      <c r="I5950">
        <v>5473</v>
      </c>
      <c r="J5950" s="134">
        <v>0.33384860211591216</v>
      </c>
    </row>
    <row r="5951" spans="3:10" x14ac:dyDescent="0.3">
      <c r="C5951">
        <v>5474</v>
      </c>
      <c r="D5951" s="40">
        <v>2.7653159721981968</v>
      </c>
      <c r="I5951">
        <v>5474</v>
      </c>
      <c r="J5951" s="134">
        <v>0.3202001136724868</v>
      </c>
    </row>
    <row r="5952" spans="3:10" x14ac:dyDescent="0.3">
      <c r="C5952">
        <v>5475</v>
      </c>
      <c r="D5952" s="40">
        <v>3.2496431091394058</v>
      </c>
      <c r="I5952">
        <v>5475</v>
      </c>
      <c r="J5952" s="134">
        <v>0.23029641273674195</v>
      </c>
    </row>
    <row r="5953" spans="3:10" x14ac:dyDescent="0.3">
      <c r="C5953">
        <v>5476</v>
      </c>
      <c r="D5953" s="40">
        <v>2.0325763211062147</v>
      </c>
      <c r="I5953">
        <v>5476</v>
      </c>
      <c r="J5953" s="134">
        <v>0.29699250726962734</v>
      </c>
    </row>
    <row r="5954" spans="3:10" x14ac:dyDescent="0.3">
      <c r="C5954">
        <v>5477</v>
      </c>
      <c r="D5954" s="40">
        <v>2.2675266172744672</v>
      </c>
      <c r="I5954">
        <v>5477</v>
      </c>
      <c r="J5954" s="134">
        <v>0.19770499058959667</v>
      </c>
    </row>
    <row r="5955" spans="3:10" x14ac:dyDescent="0.3">
      <c r="C5955">
        <v>5478</v>
      </c>
      <c r="D5955" s="40">
        <v>1.7855077958915213</v>
      </c>
      <c r="I5955">
        <v>5478</v>
      </c>
      <c r="J5955" s="134">
        <v>0.30271243019040384</v>
      </c>
    </row>
    <row r="5956" spans="3:10" x14ac:dyDescent="0.3">
      <c r="C5956">
        <v>5479</v>
      </c>
      <c r="D5956" s="40">
        <v>2.0090998966873386</v>
      </c>
      <c r="I5956">
        <v>5479</v>
      </c>
      <c r="J5956" s="134">
        <v>0.24760027251407668</v>
      </c>
    </row>
    <row r="5957" spans="3:10" x14ac:dyDescent="0.3">
      <c r="C5957">
        <v>5480</v>
      </c>
      <c r="D5957" s="40">
        <v>3.2780934607497692</v>
      </c>
      <c r="I5957">
        <v>5480</v>
      </c>
      <c r="J5957" s="134">
        <v>0.30480518759722841</v>
      </c>
    </row>
    <row r="5958" spans="3:10" x14ac:dyDescent="0.3">
      <c r="C5958">
        <v>5481</v>
      </c>
      <c r="D5958" s="40">
        <v>2.083100950888515</v>
      </c>
      <c r="I5958">
        <v>5481</v>
      </c>
      <c r="J5958" s="134">
        <v>0.17710994209053998</v>
      </c>
    </row>
    <row r="5959" spans="3:10" x14ac:dyDescent="0.3">
      <c r="C5959">
        <v>5482</v>
      </c>
      <c r="D5959" s="40">
        <v>2.6287219649737117</v>
      </c>
      <c r="I5959">
        <v>5482</v>
      </c>
      <c r="J5959" s="134">
        <v>9.5548467711797258E-2</v>
      </c>
    </row>
    <row r="5960" spans="3:10" x14ac:dyDescent="0.3">
      <c r="C5960">
        <v>5483</v>
      </c>
      <c r="D5960" s="40">
        <v>2.3980563654668399</v>
      </c>
      <c r="I5960">
        <v>5483</v>
      </c>
      <c r="J5960" s="134">
        <v>0.27950880971511172</v>
      </c>
    </row>
    <row r="5961" spans="3:10" x14ac:dyDescent="0.3">
      <c r="C5961">
        <v>5484</v>
      </c>
      <c r="D5961" s="40">
        <v>1.8509116162748307</v>
      </c>
      <c r="I5961">
        <v>5484</v>
      </c>
      <c r="J5961" s="134">
        <v>0.27150143260393023</v>
      </c>
    </row>
    <row r="5962" spans="3:10" x14ac:dyDescent="0.3">
      <c r="C5962">
        <v>5485</v>
      </c>
      <c r="D5962" s="40">
        <v>1.8615112702992527</v>
      </c>
      <c r="I5962">
        <v>5485</v>
      </c>
      <c r="J5962" s="134">
        <v>0.15155201160911402</v>
      </c>
    </row>
    <row r="5963" spans="3:10" x14ac:dyDescent="0.3">
      <c r="C5963">
        <v>5486</v>
      </c>
      <c r="D5963" s="40">
        <v>1.9752707878301146</v>
      </c>
      <c r="I5963">
        <v>5486</v>
      </c>
      <c r="J5963" s="134">
        <v>0.20398342786362589</v>
      </c>
    </row>
    <row r="5964" spans="3:10" x14ac:dyDescent="0.3">
      <c r="C5964">
        <v>5487</v>
      </c>
      <c r="D5964" s="40">
        <v>3.4553148538340559</v>
      </c>
      <c r="I5964">
        <v>5487</v>
      </c>
      <c r="J5964" s="134">
        <v>0.27084763441323623</v>
      </c>
    </row>
    <row r="5965" spans="3:10" x14ac:dyDescent="0.3">
      <c r="C5965">
        <v>5488</v>
      </c>
      <c r="D5965" s="40">
        <v>3.169216013984633</v>
      </c>
      <c r="I5965">
        <v>5488</v>
      </c>
      <c r="J5965" s="134">
        <v>0.23866806681588137</v>
      </c>
    </row>
    <row r="5966" spans="3:10" x14ac:dyDescent="0.3">
      <c r="C5966">
        <v>5489</v>
      </c>
      <c r="D5966" s="40">
        <v>2.1612613097368056</v>
      </c>
      <c r="I5966">
        <v>5489</v>
      </c>
      <c r="J5966" s="134">
        <v>0.20900349987447409</v>
      </c>
    </row>
    <row r="5967" spans="3:10" x14ac:dyDescent="0.3">
      <c r="C5967">
        <v>5490</v>
      </c>
      <c r="D5967" s="40">
        <v>2.0310682940695255</v>
      </c>
      <c r="I5967">
        <v>5490</v>
      </c>
      <c r="J5967" s="134">
        <v>0.26337500433510441</v>
      </c>
    </row>
    <row r="5968" spans="3:10" x14ac:dyDescent="0.3">
      <c r="C5968">
        <v>5491</v>
      </c>
      <c r="D5968" s="40">
        <v>2.332834974853415</v>
      </c>
      <c r="I5968">
        <v>5491</v>
      </c>
      <c r="J5968" s="134">
        <v>0.18122153429696031</v>
      </c>
    </row>
    <row r="5969" spans="3:10" x14ac:dyDescent="0.3">
      <c r="C5969">
        <v>5492</v>
      </c>
      <c r="D5969" s="40">
        <v>2.2209057575935436</v>
      </c>
      <c r="I5969">
        <v>5492</v>
      </c>
      <c r="J5969" s="134">
        <v>0.15679952639610484</v>
      </c>
    </row>
    <row r="5970" spans="3:10" x14ac:dyDescent="0.3">
      <c r="C5970">
        <v>5493</v>
      </c>
      <c r="D5970" s="40">
        <v>2.5478340677400064</v>
      </c>
      <c r="I5970">
        <v>5493</v>
      </c>
      <c r="J5970" s="134">
        <v>0.21710860009244293</v>
      </c>
    </row>
    <row r="5971" spans="3:10" x14ac:dyDescent="0.3">
      <c r="C5971">
        <v>5494</v>
      </c>
      <c r="D5971" s="40">
        <v>3.1055052928913249</v>
      </c>
      <c r="I5971">
        <v>5494</v>
      </c>
      <c r="J5971" s="134">
        <v>0.29373447052923618</v>
      </c>
    </row>
    <row r="5972" spans="3:10" x14ac:dyDescent="0.3">
      <c r="C5972">
        <v>5495</v>
      </c>
      <c r="D5972" s="40">
        <v>2.6004610349439305</v>
      </c>
      <c r="I5972">
        <v>5495</v>
      </c>
      <c r="J5972" s="134">
        <v>0.13945224121676314</v>
      </c>
    </row>
    <row r="5973" spans="3:10" x14ac:dyDescent="0.3">
      <c r="C5973">
        <v>5496</v>
      </c>
      <c r="D5973" s="40">
        <v>3.2864861686731444</v>
      </c>
      <c r="I5973">
        <v>5496</v>
      </c>
      <c r="J5973" s="134">
        <v>0.32748126569323643</v>
      </c>
    </row>
    <row r="5974" spans="3:10" x14ac:dyDescent="0.3">
      <c r="C5974">
        <v>5497</v>
      </c>
      <c r="D5974" s="40">
        <v>2.7555952225188713</v>
      </c>
      <c r="I5974">
        <v>5497</v>
      </c>
      <c r="J5974" s="134">
        <v>0.16420055496963615</v>
      </c>
    </row>
    <row r="5975" spans="3:10" x14ac:dyDescent="0.3">
      <c r="C5975">
        <v>5498</v>
      </c>
      <c r="D5975" s="40">
        <v>2.9018418046855241</v>
      </c>
      <c r="I5975">
        <v>5498</v>
      </c>
      <c r="J5975" s="134">
        <v>0.29658239678018283</v>
      </c>
    </row>
    <row r="5976" spans="3:10" x14ac:dyDescent="0.3">
      <c r="C5976">
        <v>5499</v>
      </c>
      <c r="D5976" s="40">
        <v>3.065311519920586</v>
      </c>
      <c r="I5976">
        <v>5499</v>
      </c>
      <c r="J5976" s="134">
        <v>0.19998789913031811</v>
      </c>
    </row>
    <row r="5977" spans="3:10" x14ac:dyDescent="0.3">
      <c r="C5977">
        <v>5500</v>
      </c>
      <c r="D5977" s="40">
        <v>3.5353233816094387</v>
      </c>
      <c r="I5977">
        <v>5500</v>
      </c>
      <c r="J5977" s="134">
        <v>0.34811396419017782</v>
      </c>
    </row>
    <row r="5978" spans="3:10" x14ac:dyDescent="0.3">
      <c r="C5978">
        <v>5501</v>
      </c>
      <c r="D5978" s="40">
        <v>2.6007067476555696</v>
      </c>
      <c r="I5978">
        <v>5501</v>
      </c>
      <c r="J5978" s="134">
        <v>0.23313870016097948</v>
      </c>
    </row>
    <row r="5979" spans="3:10" x14ac:dyDescent="0.3">
      <c r="C5979">
        <v>5502</v>
      </c>
      <c r="D5979" s="40">
        <v>2.0657146354233875</v>
      </c>
      <c r="I5979">
        <v>5502</v>
      </c>
      <c r="J5979" s="134">
        <v>0.20916642908784011</v>
      </c>
    </row>
    <row r="5980" spans="3:10" x14ac:dyDescent="0.3">
      <c r="C5980">
        <v>5503</v>
      </c>
      <c r="D5980" s="40">
        <v>2.8280635021167471</v>
      </c>
      <c r="I5980">
        <v>5503</v>
      </c>
      <c r="J5980" s="134">
        <v>0.14322465436408405</v>
      </c>
    </row>
    <row r="5981" spans="3:10" x14ac:dyDescent="0.3">
      <c r="C5981">
        <v>5504</v>
      </c>
      <c r="D5981" s="40">
        <v>2.0491366520774408</v>
      </c>
      <c r="I5981">
        <v>5504</v>
      </c>
      <c r="J5981" s="134">
        <v>9.3427075946385774E-2</v>
      </c>
    </row>
    <row r="5982" spans="3:10" x14ac:dyDescent="0.3">
      <c r="C5982">
        <v>5505</v>
      </c>
      <c r="D5982" s="40">
        <v>2.2034275708113764</v>
      </c>
      <c r="I5982">
        <v>5505</v>
      </c>
      <c r="J5982" s="134">
        <v>0.34595656646736628</v>
      </c>
    </row>
    <row r="5983" spans="3:10" x14ac:dyDescent="0.3">
      <c r="C5983">
        <v>5506</v>
      </c>
      <c r="D5983" s="40">
        <v>3.2430726275167467</v>
      </c>
      <c r="I5983">
        <v>5506</v>
      </c>
      <c r="J5983" s="134">
        <v>0.13910710006768778</v>
      </c>
    </row>
    <row r="5984" spans="3:10" x14ac:dyDescent="0.3">
      <c r="C5984">
        <v>5507</v>
      </c>
      <c r="D5984" s="40">
        <v>2.3294704300481426</v>
      </c>
      <c r="I5984">
        <v>5507</v>
      </c>
      <c r="J5984" s="134">
        <v>0.21793812827052905</v>
      </c>
    </row>
    <row r="5985" spans="3:10" x14ac:dyDescent="0.3">
      <c r="C5985">
        <v>5508</v>
      </c>
      <c r="D5985" s="40">
        <v>1.7393313162571566</v>
      </c>
      <c r="I5985">
        <v>5508</v>
      </c>
      <c r="J5985" s="134">
        <v>0.23696226196673842</v>
      </c>
    </row>
    <row r="5986" spans="3:10" x14ac:dyDescent="0.3">
      <c r="C5986">
        <v>5509</v>
      </c>
      <c r="D5986" s="40">
        <v>2.7527365663430214</v>
      </c>
      <c r="I5986">
        <v>5509</v>
      </c>
      <c r="J5986" s="134">
        <v>0.17635807285717386</v>
      </c>
    </row>
    <row r="5987" spans="3:10" x14ac:dyDescent="0.3">
      <c r="C5987">
        <v>5510</v>
      </c>
      <c r="D5987" s="40">
        <v>2.6432308620793972</v>
      </c>
      <c r="I5987">
        <v>5510</v>
      </c>
      <c r="J5987" s="134">
        <v>0.22846633809937122</v>
      </c>
    </row>
    <row r="5988" spans="3:10" x14ac:dyDescent="0.3">
      <c r="C5988">
        <v>5511</v>
      </c>
      <c r="D5988" s="40">
        <v>3.3343184321174881</v>
      </c>
      <c r="I5988">
        <v>5511</v>
      </c>
      <c r="J5988" s="134">
        <v>0.27321308287034762</v>
      </c>
    </row>
    <row r="5989" spans="3:10" x14ac:dyDescent="0.3">
      <c r="C5989">
        <v>5512</v>
      </c>
      <c r="D5989" s="40">
        <v>2.8630994762074571</v>
      </c>
      <c r="I5989">
        <v>5512</v>
      </c>
      <c r="J5989" s="134">
        <v>0.33206777268012244</v>
      </c>
    </row>
    <row r="5990" spans="3:10" x14ac:dyDescent="0.3">
      <c r="C5990">
        <v>5513</v>
      </c>
      <c r="D5990" s="40">
        <v>2.2409516006481338</v>
      </c>
      <c r="I5990">
        <v>5513</v>
      </c>
      <c r="J5990" s="134">
        <v>0.15927930212680064</v>
      </c>
    </row>
    <row r="5991" spans="3:10" x14ac:dyDescent="0.3">
      <c r="C5991">
        <v>5514</v>
      </c>
      <c r="D5991" s="40">
        <v>2.8198338595847505</v>
      </c>
      <c r="I5991">
        <v>5514</v>
      </c>
      <c r="J5991" s="134">
        <v>0.13742428293323239</v>
      </c>
    </row>
    <row r="5992" spans="3:10" x14ac:dyDescent="0.3">
      <c r="C5992">
        <v>5515</v>
      </c>
      <c r="D5992" s="40">
        <v>2.1636479950771106</v>
      </c>
      <c r="I5992">
        <v>5515</v>
      </c>
      <c r="J5992" s="134">
        <v>0.30643499357461712</v>
      </c>
    </row>
    <row r="5993" spans="3:10" x14ac:dyDescent="0.3">
      <c r="C5993">
        <v>5516</v>
      </c>
      <c r="D5993" s="40">
        <v>2.4622022524487024</v>
      </c>
      <c r="I5993">
        <v>5516</v>
      </c>
      <c r="J5993" s="134">
        <v>0.27955386970476059</v>
      </c>
    </row>
    <row r="5994" spans="3:10" x14ac:dyDescent="0.3">
      <c r="C5994">
        <v>5517</v>
      </c>
      <c r="D5994" s="40">
        <v>2.7523913367817334</v>
      </c>
      <c r="I5994">
        <v>5517</v>
      </c>
      <c r="J5994" s="134">
        <v>0.26018377432365414</v>
      </c>
    </row>
    <row r="5995" spans="3:10" x14ac:dyDescent="0.3">
      <c r="C5995">
        <v>5518</v>
      </c>
      <c r="D5995" s="40">
        <v>2.0354345084509586</v>
      </c>
      <c r="I5995">
        <v>5518</v>
      </c>
      <c r="J5995" s="134">
        <v>0.35538488922513922</v>
      </c>
    </row>
    <row r="5996" spans="3:10" x14ac:dyDescent="0.3">
      <c r="C5996">
        <v>5519</v>
      </c>
      <c r="D5996" s="40">
        <v>2.0050426050364711</v>
      </c>
      <c r="I5996">
        <v>5519</v>
      </c>
      <c r="J5996" s="134">
        <v>0.25488640906237037</v>
      </c>
    </row>
    <row r="5997" spans="3:10" x14ac:dyDescent="0.3">
      <c r="C5997">
        <v>5520</v>
      </c>
      <c r="D5997" s="40">
        <v>1.9808534877573263</v>
      </c>
      <c r="I5997">
        <v>5520</v>
      </c>
      <c r="J5997" s="134">
        <v>0.23641663904797783</v>
      </c>
    </row>
    <row r="5998" spans="3:10" x14ac:dyDescent="0.3">
      <c r="C5998">
        <v>5521</v>
      </c>
      <c r="D5998" s="40">
        <v>3.1633695631169494</v>
      </c>
      <c r="I5998">
        <v>5521</v>
      </c>
      <c r="J5998" s="134">
        <v>0.27288828777607166</v>
      </c>
    </row>
    <row r="5999" spans="3:10" x14ac:dyDescent="0.3">
      <c r="C5999">
        <v>5522</v>
      </c>
      <c r="D5999" s="40">
        <v>1.9200492329773478</v>
      </c>
      <c r="I5999">
        <v>5522</v>
      </c>
      <c r="J5999" s="134">
        <v>0.1053245889214065</v>
      </c>
    </row>
    <row r="6000" spans="3:10" x14ac:dyDescent="0.3">
      <c r="C6000">
        <v>5523</v>
      </c>
      <c r="D6000" s="40">
        <v>2.6754946243214586</v>
      </c>
      <c r="I6000">
        <v>5523</v>
      </c>
      <c r="J6000" s="134">
        <v>0.10504286850052336</v>
      </c>
    </row>
    <row r="6001" spans="3:10" x14ac:dyDescent="0.3">
      <c r="C6001">
        <v>5524</v>
      </c>
      <c r="D6001" s="40">
        <v>3.5324752200925866</v>
      </c>
      <c r="I6001">
        <v>5524</v>
      </c>
      <c r="J6001" s="134">
        <v>0.35543572352405683</v>
      </c>
    </row>
    <row r="6002" spans="3:10" x14ac:dyDescent="0.3">
      <c r="C6002">
        <v>5525</v>
      </c>
      <c r="D6002" s="40">
        <v>2.9902282538973388</v>
      </c>
      <c r="I6002">
        <v>5525</v>
      </c>
      <c r="J6002" s="134">
        <v>0.32322552229769252</v>
      </c>
    </row>
    <row r="6003" spans="3:10" x14ac:dyDescent="0.3">
      <c r="C6003">
        <v>5526</v>
      </c>
      <c r="D6003" s="40">
        <v>1.9832692523584563</v>
      </c>
      <c r="I6003">
        <v>5526</v>
      </c>
      <c r="J6003" s="134">
        <v>7.7898828120781971E-2</v>
      </c>
    </row>
    <row r="6004" spans="3:10" x14ac:dyDescent="0.3">
      <c r="C6004">
        <v>5527</v>
      </c>
      <c r="D6004" s="40">
        <v>2.0727936070375903</v>
      </c>
      <c r="I6004">
        <v>5527</v>
      </c>
      <c r="J6004" s="134">
        <v>0.30769098687890084</v>
      </c>
    </row>
    <row r="6005" spans="3:10" x14ac:dyDescent="0.3">
      <c r="C6005">
        <v>5528</v>
      </c>
      <c r="D6005" s="40">
        <v>2.4289210745549994</v>
      </c>
      <c r="I6005">
        <v>5528</v>
      </c>
      <c r="J6005" s="134">
        <v>0.17628923197468249</v>
      </c>
    </row>
    <row r="6006" spans="3:10" x14ac:dyDescent="0.3">
      <c r="C6006">
        <v>5529</v>
      </c>
      <c r="D6006" s="40">
        <v>2.9829587487770657</v>
      </c>
      <c r="I6006">
        <v>5529</v>
      </c>
      <c r="J6006" s="134">
        <v>0.26723511184540172</v>
      </c>
    </row>
    <row r="6007" spans="3:10" x14ac:dyDescent="0.3">
      <c r="C6007">
        <v>5530</v>
      </c>
      <c r="D6007" s="40">
        <v>2.6077789371494959</v>
      </c>
      <c r="I6007">
        <v>5530</v>
      </c>
      <c r="J6007" s="134">
        <v>0.20423669195363425</v>
      </c>
    </row>
    <row r="6008" spans="3:10" x14ac:dyDescent="0.3">
      <c r="C6008">
        <v>5531</v>
      </c>
      <c r="D6008" s="40">
        <v>2.7418924504921462</v>
      </c>
      <c r="I6008">
        <v>5531</v>
      </c>
      <c r="J6008" s="134">
        <v>0.27434895780613289</v>
      </c>
    </row>
    <row r="6009" spans="3:10" x14ac:dyDescent="0.3">
      <c r="C6009">
        <v>5532</v>
      </c>
      <c r="D6009" s="40">
        <v>2.7930944214549065</v>
      </c>
      <c r="I6009">
        <v>5532</v>
      </c>
      <c r="J6009" s="134">
        <v>9.7533317683121012E-2</v>
      </c>
    </row>
    <row r="6010" spans="3:10" x14ac:dyDescent="0.3">
      <c r="C6010">
        <v>5533</v>
      </c>
      <c r="D6010" s="40">
        <v>3.2915135790331229</v>
      </c>
      <c r="I6010">
        <v>5533</v>
      </c>
      <c r="J6010" s="134">
        <v>0.24465514979557401</v>
      </c>
    </row>
    <row r="6011" spans="3:10" x14ac:dyDescent="0.3">
      <c r="C6011">
        <v>5534</v>
      </c>
      <c r="D6011" s="40">
        <v>2.2734268207257728</v>
      </c>
      <c r="I6011">
        <v>5534</v>
      </c>
      <c r="J6011" s="134">
        <v>0.28910549768822325</v>
      </c>
    </row>
    <row r="6012" spans="3:10" x14ac:dyDescent="0.3">
      <c r="C6012">
        <v>5535</v>
      </c>
      <c r="D6012" s="40">
        <v>2.4535016678017256</v>
      </c>
      <c r="I6012">
        <v>5535</v>
      </c>
      <c r="J6012" s="134">
        <v>0.24072852252539367</v>
      </c>
    </row>
    <row r="6013" spans="3:10" x14ac:dyDescent="0.3">
      <c r="C6013">
        <v>5536</v>
      </c>
      <c r="D6013" s="40">
        <v>1.9897042503167277</v>
      </c>
      <c r="I6013">
        <v>5536</v>
      </c>
      <c r="J6013" s="134">
        <v>0.19698963180123763</v>
      </c>
    </row>
    <row r="6014" spans="3:10" x14ac:dyDescent="0.3">
      <c r="C6014">
        <v>5537</v>
      </c>
      <c r="D6014" s="40">
        <v>1.8976024270330227</v>
      </c>
      <c r="I6014">
        <v>5537</v>
      </c>
      <c r="J6014" s="134">
        <v>0.210006003652077</v>
      </c>
    </row>
    <row r="6015" spans="3:10" x14ac:dyDescent="0.3">
      <c r="C6015">
        <v>5538</v>
      </c>
      <c r="D6015" s="40">
        <v>3.2406521290515391</v>
      </c>
      <c r="I6015">
        <v>5538</v>
      </c>
      <c r="J6015" s="134">
        <v>0.27058616947452108</v>
      </c>
    </row>
    <row r="6016" spans="3:10" x14ac:dyDescent="0.3">
      <c r="C6016">
        <v>5539</v>
      </c>
      <c r="D6016" s="40">
        <v>3.2398395573275858</v>
      </c>
      <c r="I6016">
        <v>5539</v>
      </c>
      <c r="J6016" s="134">
        <v>0.23018224599607584</v>
      </c>
    </row>
    <row r="6017" spans="3:10" x14ac:dyDescent="0.3">
      <c r="C6017">
        <v>5540</v>
      </c>
      <c r="D6017" s="40">
        <v>2.3122034362651438</v>
      </c>
      <c r="I6017">
        <v>5540</v>
      </c>
      <c r="J6017" s="134">
        <v>0.27736114550019675</v>
      </c>
    </row>
    <row r="6018" spans="3:10" x14ac:dyDescent="0.3">
      <c r="C6018">
        <v>5541</v>
      </c>
      <c r="D6018" s="40">
        <v>2.5695984220721155</v>
      </c>
      <c r="I6018">
        <v>5541</v>
      </c>
      <c r="J6018" s="134">
        <v>0.27615557277061309</v>
      </c>
    </row>
    <row r="6019" spans="3:10" x14ac:dyDescent="0.3">
      <c r="C6019">
        <v>5542</v>
      </c>
      <c r="D6019" s="40">
        <v>1.9158086703997903</v>
      </c>
      <c r="I6019">
        <v>5542</v>
      </c>
      <c r="J6019" s="134">
        <v>0.25010864265158106</v>
      </c>
    </row>
    <row r="6020" spans="3:10" x14ac:dyDescent="0.3">
      <c r="C6020">
        <v>5543</v>
      </c>
      <c r="D6020" s="40">
        <v>2.5128562328737258</v>
      </c>
      <c r="I6020">
        <v>5543</v>
      </c>
      <c r="J6020" s="134">
        <v>0.16943301520167631</v>
      </c>
    </row>
    <row r="6021" spans="3:10" x14ac:dyDescent="0.3">
      <c r="C6021">
        <v>5544</v>
      </c>
      <c r="D6021" s="40">
        <v>3.5310604082670829</v>
      </c>
      <c r="I6021">
        <v>5544</v>
      </c>
      <c r="J6021" s="134">
        <v>0.24123624403674038</v>
      </c>
    </row>
    <row r="6022" spans="3:10" x14ac:dyDescent="0.3">
      <c r="C6022">
        <v>5545</v>
      </c>
      <c r="D6022" s="40">
        <v>3.4775528969543239</v>
      </c>
      <c r="I6022">
        <v>5545</v>
      </c>
      <c r="J6022" s="134">
        <v>0.34891636030689988</v>
      </c>
    </row>
    <row r="6023" spans="3:10" x14ac:dyDescent="0.3">
      <c r="C6023">
        <v>5546</v>
      </c>
      <c r="D6023" s="40">
        <v>2.4618318296580539</v>
      </c>
      <c r="I6023">
        <v>5546</v>
      </c>
      <c r="J6023" s="134">
        <v>0.11633031455364318</v>
      </c>
    </row>
    <row r="6024" spans="3:10" x14ac:dyDescent="0.3">
      <c r="C6024">
        <v>5547</v>
      </c>
      <c r="D6024" s="40">
        <v>2.7505294003873031</v>
      </c>
      <c r="I6024">
        <v>5547</v>
      </c>
      <c r="J6024" s="134">
        <v>0.19523048428091405</v>
      </c>
    </row>
    <row r="6025" spans="3:10" x14ac:dyDescent="0.3">
      <c r="C6025">
        <v>5548</v>
      </c>
      <c r="D6025" s="40">
        <v>2.9112869153197041</v>
      </c>
      <c r="I6025">
        <v>5548</v>
      </c>
      <c r="J6025" s="134">
        <v>0.29366150880395692</v>
      </c>
    </row>
    <row r="6026" spans="3:10" x14ac:dyDescent="0.3">
      <c r="C6026">
        <v>5549</v>
      </c>
      <c r="D6026" s="40">
        <v>3.0919892263163375</v>
      </c>
      <c r="I6026">
        <v>5549</v>
      </c>
      <c r="J6026" s="134">
        <v>0.21408222656351117</v>
      </c>
    </row>
    <row r="6027" spans="3:10" x14ac:dyDescent="0.3">
      <c r="C6027">
        <v>5550</v>
      </c>
      <c r="D6027" s="40">
        <v>2.1040317459237299</v>
      </c>
      <c r="I6027">
        <v>5550</v>
      </c>
      <c r="J6027" s="134">
        <v>0.33433781541875796</v>
      </c>
    </row>
    <row r="6028" spans="3:10" x14ac:dyDescent="0.3">
      <c r="C6028">
        <v>5551</v>
      </c>
      <c r="D6028" s="40">
        <v>1.8546587346191199</v>
      </c>
      <c r="I6028">
        <v>5551</v>
      </c>
      <c r="J6028" s="134">
        <v>0.19410698655537595</v>
      </c>
    </row>
    <row r="6029" spans="3:10" x14ac:dyDescent="0.3">
      <c r="C6029">
        <v>5552</v>
      </c>
      <c r="D6029" s="40">
        <v>2.7820027096821911</v>
      </c>
      <c r="I6029">
        <v>5552</v>
      </c>
      <c r="J6029" s="134">
        <v>0.27218543285847319</v>
      </c>
    </row>
    <row r="6030" spans="3:10" x14ac:dyDescent="0.3">
      <c r="C6030">
        <v>5553</v>
      </c>
      <c r="D6030" s="40">
        <v>3.7096275987120038</v>
      </c>
      <c r="I6030">
        <v>5553</v>
      </c>
      <c r="J6030" s="134">
        <v>0.24107078847397512</v>
      </c>
    </row>
    <row r="6031" spans="3:10" x14ac:dyDescent="0.3">
      <c r="C6031">
        <v>5554</v>
      </c>
      <c r="D6031" s="40">
        <v>2.4478513857913162</v>
      </c>
      <c r="I6031">
        <v>5554</v>
      </c>
      <c r="J6031" s="134">
        <v>0.25759635334191455</v>
      </c>
    </row>
    <row r="6032" spans="3:10" x14ac:dyDescent="0.3">
      <c r="C6032">
        <v>5555</v>
      </c>
      <c r="D6032" s="40">
        <v>2.7953026943868764</v>
      </c>
      <c r="I6032">
        <v>5555</v>
      </c>
      <c r="J6032" s="134">
        <v>0.12801873947674025</v>
      </c>
    </row>
    <row r="6033" spans="3:10" x14ac:dyDescent="0.3">
      <c r="C6033">
        <v>5556</v>
      </c>
      <c r="D6033" s="40">
        <v>2.2903294508750496</v>
      </c>
      <c r="I6033">
        <v>5556</v>
      </c>
      <c r="J6033" s="134">
        <v>0.18110710251784679</v>
      </c>
    </row>
    <row r="6034" spans="3:10" x14ac:dyDescent="0.3">
      <c r="C6034">
        <v>5557</v>
      </c>
      <c r="D6034" s="40">
        <v>2.4279089400610454</v>
      </c>
      <c r="I6034">
        <v>5557</v>
      </c>
      <c r="J6034" s="134">
        <v>0.11481618961498619</v>
      </c>
    </row>
    <row r="6035" spans="3:10" x14ac:dyDescent="0.3">
      <c r="C6035">
        <v>5558</v>
      </c>
      <c r="D6035" s="40">
        <v>3.6878989864828613</v>
      </c>
      <c r="I6035">
        <v>5558</v>
      </c>
      <c r="J6035" s="134">
        <v>0.27920442341190266</v>
      </c>
    </row>
    <row r="6036" spans="3:10" x14ac:dyDescent="0.3">
      <c r="C6036">
        <v>5559</v>
      </c>
      <c r="D6036" s="40">
        <v>2.2570904785184625</v>
      </c>
      <c r="I6036">
        <v>5559</v>
      </c>
      <c r="J6036" s="134">
        <v>0.28244977681252825</v>
      </c>
    </row>
    <row r="6037" spans="3:10" x14ac:dyDescent="0.3">
      <c r="C6037">
        <v>5560</v>
      </c>
      <c r="D6037" s="40">
        <v>2.5600303203580745</v>
      </c>
      <c r="I6037">
        <v>5560</v>
      </c>
      <c r="J6037" s="134">
        <v>0.22651514281846197</v>
      </c>
    </row>
    <row r="6038" spans="3:10" x14ac:dyDescent="0.3">
      <c r="C6038">
        <v>5561</v>
      </c>
      <c r="D6038" s="40">
        <v>2.8273676582154073</v>
      </c>
      <c r="I6038">
        <v>5561</v>
      </c>
      <c r="J6038" s="134">
        <v>0.28982840900142826</v>
      </c>
    </row>
    <row r="6039" spans="3:10" x14ac:dyDescent="0.3">
      <c r="C6039">
        <v>5562</v>
      </c>
      <c r="D6039" s="40">
        <v>2.4471558356921745</v>
      </c>
      <c r="I6039">
        <v>5562</v>
      </c>
      <c r="J6039" s="134">
        <v>0.18036366360617073</v>
      </c>
    </row>
    <row r="6040" spans="3:10" x14ac:dyDescent="0.3">
      <c r="C6040">
        <v>5563</v>
      </c>
      <c r="D6040" s="40">
        <v>3.0685439935150738</v>
      </c>
      <c r="I6040">
        <v>5563</v>
      </c>
      <c r="J6040" s="134">
        <v>0.24674166259353703</v>
      </c>
    </row>
    <row r="6041" spans="3:10" x14ac:dyDescent="0.3">
      <c r="C6041">
        <v>5564</v>
      </c>
      <c r="D6041" s="40">
        <v>2.7075507331838975</v>
      </c>
      <c r="I6041">
        <v>5564</v>
      </c>
      <c r="J6041" s="134">
        <v>0.22287389707073779</v>
      </c>
    </row>
    <row r="6042" spans="3:10" x14ac:dyDescent="0.3">
      <c r="C6042">
        <v>5565</v>
      </c>
      <c r="D6042" s="40">
        <v>2.793045310558457</v>
      </c>
      <c r="I6042">
        <v>5565</v>
      </c>
      <c r="J6042" s="134">
        <v>0.24339405840921136</v>
      </c>
    </row>
    <row r="6043" spans="3:10" x14ac:dyDescent="0.3">
      <c r="C6043">
        <v>5566</v>
      </c>
      <c r="D6043" s="40">
        <v>2.2602841882313953</v>
      </c>
      <c r="I6043">
        <v>5566</v>
      </c>
      <c r="J6043" s="134">
        <v>0.22736826897518192</v>
      </c>
    </row>
    <row r="6044" spans="3:10" x14ac:dyDescent="0.3">
      <c r="C6044">
        <v>5567</v>
      </c>
      <c r="D6044" s="40">
        <v>1.939449649359122</v>
      </c>
      <c r="I6044">
        <v>5567</v>
      </c>
      <c r="J6044" s="134">
        <v>9.2031824059560563E-2</v>
      </c>
    </row>
    <row r="6045" spans="3:10" x14ac:dyDescent="0.3">
      <c r="C6045">
        <v>5568</v>
      </c>
      <c r="D6045" s="40">
        <v>2.9626050532163246</v>
      </c>
      <c r="I6045">
        <v>5568</v>
      </c>
      <c r="J6045" s="134">
        <v>0.32487022362911055</v>
      </c>
    </row>
    <row r="6046" spans="3:10" x14ac:dyDescent="0.3">
      <c r="C6046">
        <v>5569</v>
      </c>
      <c r="D6046" s="40">
        <v>2.253702477712193</v>
      </c>
      <c r="I6046">
        <v>5569</v>
      </c>
      <c r="J6046" s="134">
        <v>0.19811893107447753</v>
      </c>
    </row>
    <row r="6047" spans="3:10" x14ac:dyDescent="0.3">
      <c r="C6047">
        <v>5570</v>
      </c>
      <c r="D6047" s="40">
        <v>2.6037651186564563</v>
      </c>
      <c r="I6047">
        <v>5570</v>
      </c>
      <c r="J6047" s="134">
        <v>0.30250832631599289</v>
      </c>
    </row>
    <row r="6048" spans="3:10" x14ac:dyDescent="0.3">
      <c r="C6048">
        <v>5571</v>
      </c>
      <c r="D6048" s="40">
        <v>2.1220664893596166</v>
      </c>
      <c r="I6048">
        <v>5571</v>
      </c>
      <c r="J6048" s="134">
        <v>0.12714026062067085</v>
      </c>
    </row>
    <row r="6049" spans="3:10" x14ac:dyDescent="0.3">
      <c r="C6049">
        <v>5572</v>
      </c>
      <c r="D6049" s="40">
        <v>2.8114050697905566</v>
      </c>
      <c r="I6049">
        <v>5572</v>
      </c>
      <c r="J6049" s="134">
        <v>0.22447589914996757</v>
      </c>
    </row>
    <row r="6050" spans="3:10" x14ac:dyDescent="0.3">
      <c r="C6050">
        <v>5573</v>
      </c>
      <c r="D6050" s="40">
        <v>3.1151994859235588</v>
      </c>
      <c r="I6050">
        <v>5573</v>
      </c>
      <c r="J6050" s="134">
        <v>0.32774674111231872</v>
      </c>
    </row>
    <row r="6051" spans="3:10" x14ac:dyDescent="0.3">
      <c r="C6051">
        <v>5574</v>
      </c>
      <c r="D6051" s="40">
        <v>2.9229562487662211</v>
      </c>
      <c r="I6051">
        <v>5574</v>
      </c>
      <c r="J6051" s="134">
        <v>0.2027353139085486</v>
      </c>
    </row>
    <row r="6052" spans="3:10" x14ac:dyDescent="0.3">
      <c r="C6052">
        <v>5575</v>
      </c>
      <c r="D6052" s="40">
        <v>3.1973724008470645</v>
      </c>
      <c r="I6052">
        <v>5575</v>
      </c>
      <c r="J6052" s="134">
        <v>0.2899822456031862</v>
      </c>
    </row>
    <row r="6053" spans="3:10" x14ac:dyDescent="0.3">
      <c r="C6053">
        <v>5576</v>
      </c>
      <c r="D6053" s="40">
        <v>3.2603250455684112</v>
      </c>
      <c r="I6053">
        <v>5576</v>
      </c>
      <c r="J6053" s="134">
        <v>0.3058340885805606</v>
      </c>
    </row>
    <row r="6054" spans="3:10" x14ac:dyDescent="0.3">
      <c r="C6054">
        <v>5577</v>
      </c>
      <c r="D6054" s="40">
        <v>3.0222303916566871</v>
      </c>
      <c r="I6054">
        <v>5577</v>
      </c>
      <c r="J6054" s="134">
        <v>0.22690554879072744</v>
      </c>
    </row>
    <row r="6055" spans="3:10" x14ac:dyDescent="0.3">
      <c r="C6055">
        <v>5578</v>
      </c>
      <c r="D6055" s="40">
        <v>2.4261859201961555</v>
      </c>
      <c r="I6055">
        <v>5578</v>
      </c>
      <c r="J6055" s="134">
        <v>0.19150621166902337</v>
      </c>
    </row>
    <row r="6056" spans="3:10" x14ac:dyDescent="0.3">
      <c r="C6056">
        <v>5579</v>
      </c>
      <c r="D6056" s="40">
        <v>2.4319998260756073</v>
      </c>
      <c r="I6056">
        <v>5579</v>
      </c>
      <c r="J6056" s="134">
        <v>0.10506802529446446</v>
      </c>
    </row>
    <row r="6057" spans="3:10" x14ac:dyDescent="0.3">
      <c r="C6057">
        <v>5580</v>
      </c>
      <c r="D6057" s="40">
        <v>2.0934740080883767</v>
      </c>
      <c r="I6057">
        <v>5580</v>
      </c>
      <c r="J6057" s="134">
        <v>0.1777331248268128</v>
      </c>
    </row>
    <row r="6058" spans="3:10" x14ac:dyDescent="0.3">
      <c r="C6058">
        <v>5581</v>
      </c>
      <c r="D6058" s="40">
        <v>3.0535167422486924</v>
      </c>
      <c r="I6058">
        <v>5581</v>
      </c>
      <c r="J6058" s="134">
        <v>0.37752490662372162</v>
      </c>
    </row>
    <row r="6059" spans="3:10" x14ac:dyDescent="0.3">
      <c r="C6059">
        <v>5582</v>
      </c>
      <c r="D6059" s="40">
        <v>1.8585012489054411</v>
      </c>
      <c r="I6059">
        <v>5582</v>
      </c>
      <c r="J6059" s="134">
        <v>0.18606185455874202</v>
      </c>
    </row>
    <row r="6060" spans="3:10" x14ac:dyDescent="0.3">
      <c r="C6060">
        <v>5583</v>
      </c>
      <c r="D6060" s="40">
        <v>2.6018444110390271</v>
      </c>
      <c r="I6060">
        <v>5583</v>
      </c>
      <c r="J6060" s="134">
        <v>0.18071531834283827</v>
      </c>
    </row>
    <row r="6061" spans="3:10" x14ac:dyDescent="0.3">
      <c r="C6061">
        <v>5584</v>
      </c>
      <c r="D6061" s="40">
        <v>2.6907318184014817</v>
      </c>
      <c r="I6061">
        <v>5584</v>
      </c>
      <c r="J6061" s="134">
        <v>0.39261239708836415</v>
      </c>
    </row>
    <row r="6062" spans="3:10" x14ac:dyDescent="0.3">
      <c r="C6062">
        <v>5585</v>
      </c>
      <c r="D6062" s="40">
        <v>2.3124609154409184</v>
      </c>
      <c r="I6062">
        <v>5585</v>
      </c>
      <c r="J6062" s="134">
        <v>0.31133313691437103</v>
      </c>
    </row>
    <row r="6063" spans="3:10" x14ac:dyDescent="0.3">
      <c r="C6063">
        <v>5586</v>
      </c>
      <c r="D6063" s="40">
        <v>2.8571708922430537</v>
      </c>
      <c r="I6063">
        <v>5586</v>
      </c>
      <c r="J6063" s="134">
        <v>0.20681409058973599</v>
      </c>
    </row>
    <row r="6064" spans="3:10" x14ac:dyDescent="0.3">
      <c r="C6064">
        <v>5587</v>
      </c>
      <c r="D6064" s="40">
        <v>2.7830600343594938</v>
      </c>
      <c r="I6064">
        <v>5587</v>
      </c>
      <c r="J6064" s="134">
        <v>0.32354750163122992</v>
      </c>
    </row>
    <row r="6065" spans="3:10" x14ac:dyDescent="0.3">
      <c r="C6065">
        <v>5588</v>
      </c>
      <c r="D6065" s="40">
        <v>2.9701966789874761</v>
      </c>
      <c r="I6065">
        <v>5588</v>
      </c>
      <c r="J6065" s="134">
        <v>0.30358974602864452</v>
      </c>
    </row>
    <row r="6066" spans="3:10" x14ac:dyDescent="0.3">
      <c r="C6066">
        <v>5589</v>
      </c>
      <c r="D6066" s="40">
        <v>3.0777234646651621</v>
      </c>
      <c r="I6066">
        <v>5589</v>
      </c>
      <c r="J6066" s="134">
        <v>0.16920956499999829</v>
      </c>
    </row>
    <row r="6067" spans="3:10" x14ac:dyDescent="0.3">
      <c r="C6067">
        <v>5590</v>
      </c>
      <c r="D6067" s="40">
        <v>2.7593750121232108</v>
      </c>
      <c r="I6067">
        <v>5590</v>
      </c>
      <c r="J6067" s="134">
        <v>0.17273510692510374</v>
      </c>
    </row>
    <row r="6068" spans="3:10" x14ac:dyDescent="0.3">
      <c r="C6068">
        <v>5591</v>
      </c>
      <c r="D6068" s="40">
        <v>2.5963984113781455</v>
      </c>
      <c r="I6068">
        <v>5591</v>
      </c>
      <c r="J6068" s="134">
        <v>0.25707186867146414</v>
      </c>
    </row>
    <row r="6069" spans="3:10" x14ac:dyDescent="0.3">
      <c r="C6069">
        <v>5592</v>
      </c>
      <c r="D6069" s="40">
        <v>3.0360764006905745</v>
      </c>
      <c r="I6069">
        <v>5592</v>
      </c>
      <c r="J6069" s="134">
        <v>7.6286379049560038E-2</v>
      </c>
    </row>
    <row r="6070" spans="3:10" x14ac:dyDescent="0.3">
      <c r="C6070">
        <v>5593</v>
      </c>
      <c r="D6070" s="40">
        <v>3.5432758798178718</v>
      </c>
      <c r="I6070">
        <v>5593</v>
      </c>
      <c r="J6070" s="134">
        <v>0.24713859320843357</v>
      </c>
    </row>
    <row r="6071" spans="3:10" x14ac:dyDescent="0.3">
      <c r="C6071">
        <v>5594</v>
      </c>
      <c r="D6071" s="40">
        <v>3.5306339663164055</v>
      </c>
      <c r="I6071">
        <v>5594</v>
      </c>
      <c r="J6071" s="134">
        <v>0.1891278002487542</v>
      </c>
    </row>
    <row r="6072" spans="3:10" x14ac:dyDescent="0.3">
      <c r="C6072">
        <v>5595</v>
      </c>
      <c r="D6072" s="40">
        <v>2.0503757428969203</v>
      </c>
      <c r="I6072">
        <v>5595</v>
      </c>
      <c r="J6072" s="134">
        <v>0.33078762807089213</v>
      </c>
    </row>
    <row r="6073" spans="3:10" x14ac:dyDescent="0.3">
      <c r="C6073">
        <v>5596</v>
      </c>
      <c r="D6073" s="40">
        <v>2.9879382459061565</v>
      </c>
      <c r="I6073">
        <v>5596</v>
      </c>
      <c r="J6073" s="134">
        <v>0.27750064687520304</v>
      </c>
    </row>
    <row r="6074" spans="3:10" x14ac:dyDescent="0.3">
      <c r="C6074">
        <v>5597</v>
      </c>
      <c r="D6074" s="40">
        <v>2.7462828870752141</v>
      </c>
      <c r="I6074">
        <v>5597</v>
      </c>
      <c r="J6074" s="134">
        <v>0.30142972083456976</v>
      </c>
    </row>
    <row r="6075" spans="3:10" x14ac:dyDescent="0.3">
      <c r="C6075">
        <v>5598</v>
      </c>
      <c r="D6075" s="40">
        <v>2.2234557700981878</v>
      </c>
      <c r="I6075">
        <v>5598</v>
      </c>
      <c r="J6075" s="134">
        <v>0.30154797282289314</v>
      </c>
    </row>
    <row r="6076" spans="3:10" x14ac:dyDescent="0.3">
      <c r="C6076">
        <v>5599</v>
      </c>
      <c r="D6076" s="40">
        <v>2.9416006013677527</v>
      </c>
      <c r="I6076">
        <v>5599</v>
      </c>
      <c r="J6076" s="134">
        <v>0.23608596595561093</v>
      </c>
    </row>
    <row r="6077" spans="3:10" x14ac:dyDescent="0.3">
      <c r="C6077">
        <v>5600</v>
      </c>
      <c r="D6077" s="40">
        <v>3.0385761686884787</v>
      </c>
      <c r="I6077">
        <v>5600</v>
      </c>
      <c r="J6077" s="134">
        <v>0.24451618650896045</v>
      </c>
    </row>
    <row r="6078" spans="3:10" x14ac:dyDescent="0.3">
      <c r="C6078">
        <v>5601</v>
      </c>
      <c r="D6078" s="40">
        <v>3.1565489540552312</v>
      </c>
      <c r="I6078">
        <v>5601</v>
      </c>
      <c r="J6078" s="134">
        <v>0.22369826761557232</v>
      </c>
    </row>
    <row r="6079" spans="3:10" x14ac:dyDescent="0.3">
      <c r="C6079">
        <v>5602</v>
      </c>
      <c r="D6079" s="40">
        <v>3.5222734486017244</v>
      </c>
      <c r="I6079">
        <v>5602</v>
      </c>
      <c r="J6079" s="134">
        <v>0.26108371366494665</v>
      </c>
    </row>
    <row r="6080" spans="3:10" x14ac:dyDescent="0.3">
      <c r="C6080">
        <v>5603</v>
      </c>
      <c r="D6080" s="40">
        <v>2.7810156677696529</v>
      </c>
      <c r="I6080">
        <v>5603</v>
      </c>
      <c r="J6080" s="134">
        <v>0.23532497263487007</v>
      </c>
    </row>
    <row r="6081" spans="3:10" x14ac:dyDescent="0.3">
      <c r="C6081">
        <v>5604</v>
      </c>
      <c r="D6081" s="40">
        <v>2.7758994178853706</v>
      </c>
      <c r="I6081">
        <v>5604</v>
      </c>
      <c r="J6081" s="134">
        <v>0.27256200950496234</v>
      </c>
    </row>
    <row r="6082" spans="3:10" x14ac:dyDescent="0.3">
      <c r="C6082">
        <v>5605</v>
      </c>
      <c r="D6082" s="40">
        <v>1.9639993211790958</v>
      </c>
      <c r="I6082">
        <v>5605</v>
      </c>
      <c r="J6082" s="134">
        <v>0.32697393161409893</v>
      </c>
    </row>
    <row r="6083" spans="3:10" x14ac:dyDescent="0.3">
      <c r="C6083">
        <v>5606</v>
      </c>
      <c r="D6083" s="40">
        <v>2.4710834146608205</v>
      </c>
      <c r="I6083">
        <v>5606</v>
      </c>
      <c r="J6083" s="134">
        <v>0.24697504213767085</v>
      </c>
    </row>
    <row r="6084" spans="3:10" x14ac:dyDescent="0.3">
      <c r="C6084">
        <v>5607</v>
      </c>
      <c r="D6084" s="40">
        <v>2.3686295267471857</v>
      </c>
      <c r="I6084">
        <v>5607</v>
      </c>
      <c r="J6084" s="134">
        <v>0.2743732950606097</v>
      </c>
    </row>
    <row r="6085" spans="3:10" x14ac:dyDescent="0.3">
      <c r="C6085">
        <v>5608</v>
      </c>
      <c r="D6085" s="40">
        <v>2.4142163984783687</v>
      </c>
      <c r="I6085">
        <v>5608</v>
      </c>
      <c r="J6085" s="134">
        <v>0.26950824881946644</v>
      </c>
    </row>
    <row r="6086" spans="3:10" x14ac:dyDescent="0.3">
      <c r="C6086">
        <v>5609</v>
      </c>
      <c r="D6086" s="40">
        <v>2.2974990291931241</v>
      </c>
      <c r="I6086">
        <v>5609</v>
      </c>
      <c r="J6086" s="134">
        <v>0.19022490340292952</v>
      </c>
    </row>
    <row r="6087" spans="3:10" x14ac:dyDescent="0.3">
      <c r="C6087">
        <v>5610</v>
      </c>
      <c r="D6087" s="40">
        <v>2.5680883101610092</v>
      </c>
      <c r="I6087">
        <v>5610</v>
      </c>
      <c r="J6087" s="134">
        <v>0.17546126312602417</v>
      </c>
    </row>
    <row r="6088" spans="3:10" x14ac:dyDescent="0.3">
      <c r="C6088">
        <v>5611</v>
      </c>
      <c r="D6088" s="40">
        <v>1.5691485616628513</v>
      </c>
      <c r="I6088">
        <v>5611</v>
      </c>
      <c r="J6088" s="134">
        <v>0.25827364064588587</v>
      </c>
    </row>
    <row r="6089" spans="3:10" x14ac:dyDescent="0.3">
      <c r="C6089">
        <v>5612</v>
      </c>
      <c r="D6089" s="40">
        <v>2.7990126139781455</v>
      </c>
      <c r="I6089">
        <v>5612</v>
      </c>
      <c r="J6089" s="134">
        <v>0.19341026477202505</v>
      </c>
    </row>
    <row r="6090" spans="3:10" x14ac:dyDescent="0.3">
      <c r="C6090">
        <v>5613</v>
      </c>
      <c r="D6090" s="40">
        <v>3.0101580011410922</v>
      </c>
      <c r="I6090">
        <v>5613</v>
      </c>
      <c r="J6090" s="134">
        <v>0.30696205203943583</v>
      </c>
    </row>
    <row r="6091" spans="3:10" x14ac:dyDescent="0.3">
      <c r="C6091">
        <v>5614</v>
      </c>
      <c r="D6091" s="40">
        <v>2.1639606224563437</v>
      </c>
      <c r="I6091">
        <v>5614</v>
      </c>
      <c r="J6091" s="134">
        <v>0.19993082397338235</v>
      </c>
    </row>
    <row r="6092" spans="3:10" x14ac:dyDescent="0.3">
      <c r="C6092">
        <v>5615</v>
      </c>
      <c r="D6092" s="40">
        <v>2.8471912634530145</v>
      </c>
      <c r="I6092">
        <v>5615</v>
      </c>
      <c r="J6092" s="134">
        <v>0.26252249414840922</v>
      </c>
    </row>
    <row r="6093" spans="3:10" x14ac:dyDescent="0.3">
      <c r="C6093">
        <v>5616</v>
      </c>
      <c r="D6093" s="40">
        <v>1.6921060188900907</v>
      </c>
      <c r="I6093">
        <v>5616</v>
      </c>
      <c r="J6093" s="134">
        <v>0.16841600288764913</v>
      </c>
    </row>
    <row r="6094" spans="3:10" x14ac:dyDescent="0.3">
      <c r="C6094">
        <v>5617</v>
      </c>
      <c r="D6094" s="40">
        <v>2.239345826251097</v>
      </c>
      <c r="I6094">
        <v>5617</v>
      </c>
      <c r="J6094" s="134">
        <v>0.18289797133952934</v>
      </c>
    </row>
    <row r="6095" spans="3:10" x14ac:dyDescent="0.3">
      <c r="C6095">
        <v>5618</v>
      </c>
      <c r="D6095" s="40">
        <v>2.8044744583687011</v>
      </c>
      <c r="I6095">
        <v>5618</v>
      </c>
      <c r="J6095" s="134">
        <v>0.20718688212612113</v>
      </c>
    </row>
    <row r="6096" spans="3:10" x14ac:dyDescent="0.3">
      <c r="C6096">
        <v>5619</v>
      </c>
      <c r="D6096" s="40">
        <v>2.5797315143288406</v>
      </c>
      <c r="I6096">
        <v>5619</v>
      </c>
      <c r="J6096" s="134">
        <v>0.14136610065643729</v>
      </c>
    </row>
    <row r="6097" spans="3:10" x14ac:dyDescent="0.3">
      <c r="C6097">
        <v>5620</v>
      </c>
      <c r="D6097" s="40">
        <v>2.3747579340306677</v>
      </c>
      <c r="I6097">
        <v>5620</v>
      </c>
      <c r="J6097" s="134">
        <v>0.27755636958515773</v>
      </c>
    </row>
    <row r="6098" spans="3:10" x14ac:dyDescent="0.3">
      <c r="C6098">
        <v>5621</v>
      </c>
      <c r="D6098" s="40">
        <v>2.1657815887884988</v>
      </c>
      <c r="I6098">
        <v>5621</v>
      </c>
      <c r="J6098" s="134">
        <v>0.18560004768049021</v>
      </c>
    </row>
    <row r="6099" spans="3:10" x14ac:dyDescent="0.3">
      <c r="C6099">
        <v>5622</v>
      </c>
      <c r="D6099" s="40">
        <v>2.8826260823387679</v>
      </c>
      <c r="I6099">
        <v>5622</v>
      </c>
      <c r="J6099" s="134">
        <v>6.4129914004922073E-2</v>
      </c>
    </row>
    <row r="6100" spans="3:10" x14ac:dyDescent="0.3">
      <c r="C6100">
        <v>5623</v>
      </c>
      <c r="D6100" s="40">
        <v>3.2572115955325054</v>
      </c>
      <c r="I6100">
        <v>5623</v>
      </c>
      <c r="J6100" s="134">
        <v>0.36734766854659306</v>
      </c>
    </row>
    <row r="6101" spans="3:10" x14ac:dyDescent="0.3">
      <c r="C6101">
        <v>5624</v>
      </c>
      <c r="D6101" s="40">
        <v>1.8925634452078135</v>
      </c>
      <c r="I6101">
        <v>5624</v>
      </c>
      <c r="J6101" s="134">
        <v>0.23952471975167677</v>
      </c>
    </row>
    <row r="6102" spans="3:10" x14ac:dyDescent="0.3">
      <c r="C6102">
        <v>5625</v>
      </c>
      <c r="D6102" s="40">
        <v>3.2044104401658489</v>
      </c>
      <c r="I6102">
        <v>5625</v>
      </c>
      <c r="J6102" s="134">
        <v>0.28661286844895062</v>
      </c>
    </row>
    <row r="6103" spans="3:10" x14ac:dyDescent="0.3">
      <c r="C6103">
        <v>5626</v>
      </c>
      <c r="D6103" s="40">
        <v>2.8149165002758845</v>
      </c>
      <c r="I6103">
        <v>5626</v>
      </c>
      <c r="J6103" s="134">
        <v>0.28593005470280808</v>
      </c>
    </row>
    <row r="6104" spans="3:10" x14ac:dyDescent="0.3">
      <c r="C6104">
        <v>5627</v>
      </c>
      <c r="D6104" s="40">
        <v>2.4998944931835365</v>
      </c>
      <c r="I6104">
        <v>5627</v>
      </c>
      <c r="J6104" s="134">
        <v>0.18367608746895714</v>
      </c>
    </row>
    <row r="6105" spans="3:10" x14ac:dyDescent="0.3">
      <c r="C6105">
        <v>5628</v>
      </c>
      <c r="D6105" s="40">
        <v>2.2057867636496011</v>
      </c>
      <c r="I6105">
        <v>5628</v>
      </c>
      <c r="J6105" s="134">
        <v>0.20798717273676459</v>
      </c>
    </row>
    <row r="6106" spans="3:10" x14ac:dyDescent="0.3">
      <c r="C6106">
        <v>5629</v>
      </c>
      <c r="D6106" s="40">
        <v>2.3992726269176585</v>
      </c>
      <c r="I6106">
        <v>5629</v>
      </c>
      <c r="J6106" s="134">
        <v>0.19915811154492813</v>
      </c>
    </row>
    <row r="6107" spans="3:10" x14ac:dyDescent="0.3">
      <c r="C6107">
        <v>5630</v>
      </c>
      <c r="D6107" s="40">
        <v>3.0206720544997516</v>
      </c>
      <c r="I6107">
        <v>5630</v>
      </c>
      <c r="J6107" s="134">
        <v>0.35417320627673465</v>
      </c>
    </row>
    <row r="6108" spans="3:10" x14ac:dyDescent="0.3">
      <c r="C6108">
        <v>5631</v>
      </c>
      <c r="D6108" s="40">
        <v>2.526165046976474</v>
      </c>
      <c r="I6108">
        <v>5631</v>
      </c>
      <c r="J6108" s="134">
        <v>0.33307835409583308</v>
      </c>
    </row>
    <row r="6109" spans="3:10" x14ac:dyDescent="0.3">
      <c r="C6109">
        <v>5632</v>
      </c>
      <c r="D6109" s="40">
        <v>2.1716438555736008</v>
      </c>
      <c r="I6109">
        <v>5632</v>
      </c>
      <c r="J6109" s="134">
        <v>0.23451444499976293</v>
      </c>
    </row>
    <row r="6110" spans="3:10" x14ac:dyDescent="0.3">
      <c r="C6110">
        <v>5633</v>
      </c>
      <c r="D6110" s="40">
        <v>2.5539000992846774</v>
      </c>
      <c r="I6110">
        <v>5633</v>
      </c>
      <c r="J6110" s="134">
        <v>0.23568952596296788</v>
      </c>
    </row>
    <row r="6111" spans="3:10" x14ac:dyDescent="0.3">
      <c r="C6111">
        <v>5634</v>
      </c>
      <c r="D6111" s="40">
        <v>2.5763145611103342</v>
      </c>
      <c r="I6111">
        <v>5634</v>
      </c>
      <c r="J6111" s="134">
        <v>0.28313803037773111</v>
      </c>
    </row>
    <row r="6112" spans="3:10" x14ac:dyDescent="0.3">
      <c r="C6112">
        <v>5635</v>
      </c>
      <c r="D6112" s="40">
        <v>2.1700142978210963</v>
      </c>
      <c r="I6112">
        <v>5635</v>
      </c>
      <c r="J6112" s="134">
        <v>0.19240728237356008</v>
      </c>
    </row>
    <row r="6113" spans="3:10" x14ac:dyDescent="0.3">
      <c r="C6113">
        <v>5636</v>
      </c>
      <c r="D6113" s="40">
        <v>2.7797153710081077</v>
      </c>
      <c r="I6113">
        <v>5636</v>
      </c>
      <c r="J6113" s="134">
        <v>0.27599733510721203</v>
      </c>
    </row>
    <row r="6114" spans="3:10" x14ac:dyDescent="0.3">
      <c r="C6114">
        <v>5637</v>
      </c>
      <c r="D6114" s="40">
        <v>2.2218899042406828</v>
      </c>
      <c r="I6114">
        <v>5637</v>
      </c>
      <c r="J6114" s="134">
        <v>0.27210412574077747</v>
      </c>
    </row>
    <row r="6115" spans="3:10" x14ac:dyDescent="0.3">
      <c r="C6115">
        <v>5638</v>
      </c>
      <c r="D6115" s="40">
        <v>2.4597303839530622</v>
      </c>
      <c r="I6115">
        <v>5638</v>
      </c>
      <c r="J6115" s="134">
        <v>0.22734381824714012</v>
      </c>
    </row>
    <row r="6116" spans="3:10" x14ac:dyDescent="0.3">
      <c r="C6116">
        <v>5639</v>
      </c>
      <c r="D6116" s="40">
        <v>2.6556406718058603</v>
      </c>
      <c r="I6116">
        <v>5639</v>
      </c>
      <c r="J6116" s="134">
        <v>0.22195685602554716</v>
      </c>
    </row>
    <row r="6117" spans="3:10" x14ac:dyDescent="0.3">
      <c r="C6117">
        <v>5640</v>
      </c>
      <c r="D6117" s="40">
        <v>1.9510088257930782</v>
      </c>
      <c r="I6117">
        <v>5640</v>
      </c>
      <c r="J6117" s="134">
        <v>0.1270420807881989</v>
      </c>
    </row>
    <row r="6118" spans="3:10" x14ac:dyDescent="0.3">
      <c r="C6118">
        <v>5641</v>
      </c>
      <c r="D6118" s="40">
        <v>2.7638761820252085</v>
      </c>
      <c r="I6118">
        <v>5641</v>
      </c>
      <c r="J6118" s="134">
        <v>0.2914487500528733</v>
      </c>
    </row>
    <row r="6119" spans="3:10" x14ac:dyDescent="0.3">
      <c r="C6119">
        <v>5642</v>
      </c>
      <c r="D6119" s="40">
        <v>2.8591015121578427</v>
      </c>
      <c r="I6119">
        <v>5642</v>
      </c>
      <c r="J6119" s="134">
        <v>0.15696588244262943</v>
      </c>
    </row>
    <row r="6120" spans="3:10" x14ac:dyDescent="0.3">
      <c r="C6120">
        <v>5643</v>
      </c>
      <c r="D6120" s="40">
        <v>2.8678641305669226</v>
      </c>
      <c r="I6120">
        <v>5643</v>
      </c>
      <c r="J6120" s="134">
        <v>0.33854038455741575</v>
      </c>
    </row>
    <row r="6121" spans="3:10" x14ac:dyDescent="0.3">
      <c r="C6121">
        <v>5644</v>
      </c>
      <c r="D6121" s="40">
        <v>2.6710839286034731</v>
      </c>
      <c r="I6121">
        <v>5644</v>
      </c>
      <c r="J6121" s="134">
        <v>0.33432442870789858</v>
      </c>
    </row>
    <row r="6122" spans="3:10" x14ac:dyDescent="0.3">
      <c r="C6122">
        <v>5645</v>
      </c>
      <c r="D6122" s="40">
        <v>1.8824175746934917</v>
      </c>
      <c r="I6122">
        <v>5645</v>
      </c>
      <c r="J6122" s="134">
        <v>0.16919057976444885</v>
      </c>
    </row>
    <row r="6123" spans="3:10" x14ac:dyDescent="0.3">
      <c r="C6123">
        <v>5646</v>
      </c>
      <c r="D6123" s="40">
        <v>2.9691221146437323</v>
      </c>
      <c r="I6123">
        <v>5646</v>
      </c>
      <c r="J6123" s="134">
        <v>0.24367292525707085</v>
      </c>
    </row>
    <row r="6124" spans="3:10" x14ac:dyDescent="0.3">
      <c r="C6124">
        <v>5647</v>
      </c>
      <c r="D6124" s="40">
        <v>2.8774765440454764</v>
      </c>
      <c r="I6124">
        <v>5647</v>
      </c>
      <c r="J6124" s="134">
        <v>0.30765367100880758</v>
      </c>
    </row>
    <row r="6125" spans="3:10" x14ac:dyDescent="0.3">
      <c r="C6125">
        <v>5648</v>
      </c>
      <c r="D6125" s="40">
        <v>3.1031677393971133</v>
      </c>
      <c r="I6125">
        <v>5648</v>
      </c>
      <c r="J6125" s="134">
        <v>4.9483624506800439E-2</v>
      </c>
    </row>
    <row r="6126" spans="3:10" x14ac:dyDescent="0.3">
      <c r="C6126">
        <v>5649</v>
      </c>
      <c r="D6126" s="40">
        <v>2.2613917673394517</v>
      </c>
      <c r="I6126">
        <v>5649</v>
      </c>
      <c r="J6126" s="134">
        <v>0.3708978602421158</v>
      </c>
    </row>
    <row r="6127" spans="3:10" x14ac:dyDescent="0.3">
      <c r="C6127">
        <v>5650</v>
      </c>
      <c r="D6127" s="40">
        <v>2.4687501453669887</v>
      </c>
      <c r="I6127">
        <v>5650</v>
      </c>
      <c r="J6127" s="134">
        <v>0.28323539057405611</v>
      </c>
    </row>
    <row r="6128" spans="3:10" x14ac:dyDescent="0.3">
      <c r="C6128">
        <v>5651</v>
      </c>
      <c r="D6128" s="40">
        <v>2.6925714436644901</v>
      </c>
      <c r="I6128">
        <v>5651</v>
      </c>
      <c r="J6128" s="134">
        <v>8.5963992913360876E-2</v>
      </c>
    </row>
    <row r="6129" spans="3:10" x14ac:dyDescent="0.3">
      <c r="C6129">
        <v>5652</v>
      </c>
      <c r="D6129" s="40">
        <v>3.6110866573254383</v>
      </c>
      <c r="I6129">
        <v>5652</v>
      </c>
      <c r="J6129" s="134">
        <v>0.30246861821962212</v>
      </c>
    </row>
    <row r="6130" spans="3:10" x14ac:dyDescent="0.3">
      <c r="C6130">
        <v>5653</v>
      </c>
      <c r="D6130" s="40">
        <v>2.6188943156990758</v>
      </c>
      <c r="I6130">
        <v>5653</v>
      </c>
      <c r="J6130" s="134">
        <v>0.20885180291920391</v>
      </c>
    </row>
    <row r="6131" spans="3:10" x14ac:dyDescent="0.3">
      <c r="C6131">
        <v>5654</v>
      </c>
      <c r="D6131" s="40">
        <v>2.1074287150159465</v>
      </c>
      <c r="I6131">
        <v>5654</v>
      </c>
      <c r="J6131" s="134">
        <v>0.27514640689400505</v>
      </c>
    </row>
    <row r="6132" spans="3:10" x14ac:dyDescent="0.3">
      <c r="C6132">
        <v>5655</v>
      </c>
      <c r="D6132" s="40">
        <v>2.3685220759355934</v>
      </c>
      <c r="I6132">
        <v>5655</v>
      </c>
      <c r="J6132" s="134">
        <v>0.24938215091963856</v>
      </c>
    </row>
    <row r="6133" spans="3:10" x14ac:dyDescent="0.3">
      <c r="C6133">
        <v>5656</v>
      </c>
      <c r="D6133" s="40">
        <v>1.866882560544552</v>
      </c>
      <c r="I6133">
        <v>5656</v>
      </c>
      <c r="J6133" s="134">
        <v>0.26798430263398454</v>
      </c>
    </row>
    <row r="6134" spans="3:10" x14ac:dyDescent="0.3">
      <c r="C6134">
        <v>5657</v>
      </c>
      <c r="D6134" s="40">
        <v>2.835282842314351</v>
      </c>
      <c r="I6134">
        <v>5657</v>
      </c>
      <c r="J6134" s="134">
        <v>0.23775978278052046</v>
      </c>
    </row>
    <row r="6135" spans="3:10" x14ac:dyDescent="0.3">
      <c r="C6135">
        <v>5658</v>
      </c>
      <c r="D6135" s="40">
        <v>2.0255774765315877</v>
      </c>
      <c r="I6135">
        <v>5658</v>
      </c>
      <c r="J6135" s="134">
        <v>0.14314562972505174</v>
      </c>
    </row>
    <row r="6136" spans="3:10" x14ac:dyDescent="0.3">
      <c r="C6136">
        <v>5659</v>
      </c>
      <c r="D6136" s="40">
        <v>2.7666060907153578</v>
      </c>
      <c r="I6136">
        <v>5659</v>
      </c>
      <c r="J6136" s="134">
        <v>0.11170868581266657</v>
      </c>
    </row>
    <row r="6137" spans="3:10" x14ac:dyDescent="0.3">
      <c r="C6137">
        <v>5660</v>
      </c>
      <c r="D6137" s="40">
        <v>3.176105430776885</v>
      </c>
      <c r="I6137">
        <v>5660</v>
      </c>
      <c r="J6137" s="134">
        <v>0.17915702430681169</v>
      </c>
    </row>
    <row r="6138" spans="3:10" x14ac:dyDescent="0.3">
      <c r="C6138">
        <v>5661</v>
      </c>
      <c r="D6138" s="40">
        <v>2.5257229682074742</v>
      </c>
      <c r="I6138">
        <v>5661</v>
      </c>
      <c r="J6138" s="134">
        <v>0.36787916192255343</v>
      </c>
    </row>
    <row r="6139" spans="3:10" x14ac:dyDescent="0.3">
      <c r="C6139">
        <v>5662</v>
      </c>
      <c r="D6139" s="40">
        <v>2.5022402769500207</v>
      </c>
      <c r="I6139">
        <v>5662</v>
      </c>
      <c r="J6139" s="134">
        <v>0.24860590710609243</v>
      </c>
    </row>
    <row r="6140" spans="3:10" x14ac:dyDescent="0.3">
      <c r="C6140">
        <v>5663</v>
      </c>
      <c r="D6140" s="40">
        <v>3.1879806462708706</v>
      </c>
      <c r="I6140">
        <v>5663</v>
      </c>
      <c r="J6140" s="134">
        <v>0.17915215858238964</v>
      </c>
    </row>
    <row r="6141" spans="3:10" x14ac:dyDescent="0.3">
      <c r="C6141">
        <v>5664</v>
      </c>
      <c r="D6141" s="40">
        <v>2.5206950808985065</v>
      </c>
      <c r="I6141">
        <v>5664</v>
      </c>
      <c r="J6141" s="134">
        <v>0.22580565668425856</v>
      </c>
    </row>
    <row r="6142" spans="3:10" x14ac:dyDescent="0.3">
      <c r="C6142">
        <v>5665</v>
      </c>
      <c r="D6142" s="40">
        <v>1.7814331900183304</v>
      </c>
      <c r="I6142">
        <v>5665</v>
      </c>
      <c r="J6142" s="134">
        <v>0.15552179218653839</v>
      </c>
    </row>
    <row r="6143" spans="3:10" x14ac:dyDescent="0.3">
      <c r="C6143">
        <v>5666</v>
      </c>
      <c r="D6143" s="40">
        <v>2.0818010572815195</v>
      </c>
      <c r="I6143">
        <v>5666</v>
      </c>
      <c r="J6143" s="134">
        <v>0.14439733475690697</v>
      </c>
    </row>
    <row r="6144" spans="3:10" x14ac:dyDescent="0.3">
      <c r="C6144">
        <v>5667</v>
      </c>
      <c r="D6144" s="40">
        <v>2.4719754689542088</v>
      </c>
      <c r="I6144">
        <v>5667</v>
      </c>
      <c r="J6144" s="134">
        <v>0.30752615327802935</v>
      </c>
    </row>
    <row r="6145" spans="3:10" x14ac:dyDescent="0.3">
      <c r="C6145">
        <v>5668</v>
      </c>
      <c r="D6145" s="40">
        <v>2.9521422057041731</v>
      </c>
      <c r="I6145">
        <v>5668</v>
      </c>
      <c r="J6145" s="134">
        <v>0.22867627917368605</v>
      </c>
    </row>
    <row r="6146" spans="3:10" x14ac:dyDescent="0.3">
      <c r="C6146">
        <v>5669</v>
      </c>
      <c r="D6146" s="40">
        <v>1.7176105068764838</v>
      </c>
      <c r="I6146">
        <v>5669</v>
      </c>
      <c r="J6146" s="134">
        <v>0.21847920687846378</v>
      </c>
    </row>
    <row r="6147" spans="3:10" x14ac:dyDescent="0.3">
      <c r="C6147">
        <v>5670</v>
      </c>
      <c r="D6147" s="40">
        <v>2.8683643242782031</v>
      </c>
      <c r="I6147">
        <v>5670</v>
      </c>
      <c r="J6147" s="134">
        <v>0.34674271294276937</v>
      </c>
    </row>
    <row r="6148" spans="3:10" x14ac:dyDescent="0.3">
      <c r="C6148">
        <v>5671</v>
      </c>
      <c r="D6148" s="40">
        <v>3.1762629307367356</v>
      </c>
      <c r="I6148">
        <v>5671</v>
      </c>
      <c r="J6148" s="134">
        <v>0.27355210156466314</v>
      </c>
    </row>
    <row r="6149" spans="3:10" x14ac:dyDescent="0.3">
      <c r="C6149">
        <v>5672</v>
      </c>
      <c r="D6149" s="40">
        <v>2.6575364682887352</v>
      </c>
      <c r="I6149">
        <v>5672</v>
      </c>
      <c r="J6149" s="134">
        <v>0.15043729116790705</v>
      </c>
    </row>
    <row r="6150" spans="3:10" x14ac:dyDescent="0.3">
      <c r="C6150">
        <v>5673</v>
      </c>
      <c r="D6150" s="40">
        <v>2.8855166230532392</v>
      </c>
      <c r="I6150">
        <v>5673</v>
      </c>
      <c r="J6150" s="134">
        <v>0.20376650790510542</v>
      </c>
    </row>
    <row r="6151" spans="3:10" x14ac:dyDescent="0.3">
      <c r="C6151">
        <v>5674</v>
      </c>
      <c r="D6151" s="40">
        <v>2.7653108565782381</v>
      </c>
      <c r="I6151">
        <v>5674</v>
      </c>
      <c r="J6151" s="134">
        <v>0.2291638558734439</v>
      </c>
    </row>
    <row r="6152" spans="3:10" x14ac:dyDescent="0.3">
      <c r="C6152">
        <v>5675</v>
      </c>
      <c r="D6152" s="40">
        <v>2.6051563766007702</v>
      </c>
      <c r="I6152">
        <v>5675</v>
      </c>
      <c r="J6152" s="134">
        <v>0.13889527210481845</v>
      </c>
    </row>
    <row r="6153" spans="3:10" x14ac:dyDescent="0.3">
      <c r="C6153">
        <v>5676</v>
      </c>
      <c r="D6153" s="40">
        <v>3.0691187429900011</v>
      </c>
      <c r="I6153">
        <v>5676</v>
      </c>
      <c r="J6153" s="134">
        <v>0.17427827708464005</v>
      </c>
    </row>
    <row r="6154" spans="3:10" x14ac:dyDescent="0.3">
      <c r="C6154">
        <v>5677</v>
      </c>
      <c r="D6154" s="40">
        <v>3.3353611362974371</v>
      </c>
      <c r="I6154">
        <v>5677</v>
      </c>
      <c r="J6154" s="134">
        <v>0.25190416853144959</v>
      </c>
    </row>
    <row r="6155" spans="3:10" x14ac:dyDescent="0.3">
      <c r="C6155">
        <v>5678</v>
      </c>
      <c r="D6155" s="40">
        <v>3.2287403444522589</v>
      </c>
      <c r="I6155">
        <v>5678</v>
      </c>
      <c r="J6155" s="134">
        <v>0.10618463831608937</v>
      </c>
    </row>
    <row r="6156" spans="3:10" x14ac:dyDescent="0.3">
      <c r="C6156">
        <v>5679</v>
      </c>
      <c r="D6156" s="40">
        <v>2.3145167528455572</v>
      </c>
      <c r="I6156">
        <v>5679</v>
      </c>
      <c r="J6156" s="134">
        <v>0.20811089039322228</v>
      </c>
    </row>
    <row r="6157" spans="3:10" x14ac:dyDescent="0.3">
      <c r="C6157">
        <v>5680</v>
      </c>
      <c r="D6157" s="40">
        <v>3.6092762538324648</v>
      </c>
      <c r="I6157">
        <v>5680</v>
      </c>
      <c r="J6157" s="134">
        <v>0.34085679311045336</v>
      </c>
    </row>
    <row r="6158" spans="3:10" x14ac:dyDescent="0.3">
      <c r="C6158">
        <v>5681</v>
      </c>
      <c r="D6158" s="40">
        <v>3.1253386472033133</v>
      </c>
      <c r="I6158">
        <v>5681</v>
      </c>
      <c r="J6158" s="134">
        <v>0.32591176770618846</v>
      </c>
    </row>
    <row r="6159" spans="3:10" x14ac:dyDescent="0.3">
      <c r="C6159">
        <v>5682</v>
      </c>
      <c r="D6159" s="40">
        <v>3.0584716393845852</v>
      </c>
      <c r="I6159">
        <v>5682</v>
      </c>
      <c r="J6159" s="134">
        <v>0.22241228284448322</v>
      </c>
    </row>
    <row r="6160" spans="3:10" x14ac:dyDescent="0.3">
      <c r="C6160">
        <v>5683</v>
      </c>
      <c r="D6160" s="40">
        <v>3.1591604974115648</v>
      </c>
      <c r="I6160">
        <v>5683</v>
      </c>
      <c r="J6160" s="134">
        <v>0.19969278677894109</v>
      </c>
    </row>
    <row r="6161" spans="3:10" x14ac:dyDescent="0.3">
      <c r="C6161">
        <v>5684</v>
      </c>
      <c r="D6161" s="40">
        <v>1.7844919691461079</v>
      </c>
      <c r="I6161">
        <v>5684</v>
      </c>
      <c r="J6161" s="134">
        <v>0.21638455884982344</v>
      </c>
    </row>
    <row r="6162" spans="3:10" x14ac:dyDescent="0.3">
      <c r="C6162">
        <v>5685</v>
      </c>
      <c r="D6162" s="40">
        <v>2.2509413422009223</v>
      </c>
      <c r="I6162">
        <v>5685</v>
      </c>
      <c r="J6162" s="134">
        <v>0.2342653463812705</v>
      </c>
    </row>
    <row r="6163" spans="3:10" x14ac:dyDescent="0.3">
      <c r="C6163">
        <v>5686</v>
      </c>
      <c r="D6163" s="40">
        <v>1.8331912365323333</v>
      </c>
      <c r="I6163">
        <v>5686</v>
      </c>
      <c r="J6163" s="134">
        <v>0.19142504708127506</v>
      </c>
    </row>
    <row r="6164" spans="3:10" x14ac:dyDescent="0.3">
      <c r="C6164">
        <v>5687</v>
      </c>
      <c r="D6164" s="40">
        <v>3.6158095720188919</v>
      </c>
      <c r="I6164">
        <v>5687</v>
      </c>
      <c r="J6164" s="134">
        <v>0.24615823381374025</v>
      </c>
    </row>
    <row r="6165" spans="3:10" x14ac:dyDescent="0.3">
      <c r="C6165">
        <v>5688</v>
      </c>
      <c r="D6165" s="40">
        <v>2.5734629146871288</v>
      </c>
      <c r="I6165">
        <v>5688</v>
      </c>
      <c r="J6165" s="134">
        <v>0.2581658607868953</v>
      </c>
    </row>
    <row r="6166" spans="3:10" x14ac:dyDescent="0.3">
      <c r="C6166">
        <v>5689</v>
      </c>
      <c r="D6166" s="40">
        <v>2.6400521255245648</v>
      </c>
      <c r="I6166">
        <v>5689</v>
      </c>
      <c r="J6166" s="134">
        <v>0.302926836528147</v>
      </c>
    </row>
    <row r="6167" spans="3:10" x14ac:dyDescent="0.3">
      <c r="C6167">
        <v>5690</v>
      </c>
      <c r="D6167" s="40">
        <v>1.4862092853103659</v>
      </c>
      <c r="I6167">
        <v>5690</v>
      </c>
      <c r="J6167" s="134">
        <v>0.22651016930792878</v>
      </c>
    </row>
    <row r="6168" spans="3:10" x14ac:dyDescent="0.3">
      <c r="C6168">
        <v>5691</v>
      </c>
      <c r="D6168" s="40">
        <v>3.6008951390454014</v>
      </c>
      <c r="I6168">
        <v>5691</v>
      </c>
      <c r="J6168" s="134">
        <v>0.40269925053078404</v>
      </c>
    </row>
    <row r="6169" spans="3:10" x14ac:dyDescent="0.3">
      <c r="C6169">
        <v>5692</v>
      </c>
      <c r="D6169" s="40">
        <v>2.2805930120619569</v>
      </c>
      <c r="I6169">
        <v>5692</v>
      </c>
      <c r="J6169" s="134">
        <v>8.6475816806252048E-2</v>
      </c>
    </row>
    <row r="6170" spans="3:10" x14ac:dyDescent="0.3">
      <c r="C6170">
        <v>5693</v>
      </c>
      <c r="D6170" s="40">
        <v>2.9888137262721837</v>
      </c>
      <c r="I6170">
        <v>5693</v>
      </c>
      <c r="J6170" s="134">
        <v>0.17415707502102906</v>
      </c>
    </row>
    <row r="6171" spans="3:10" x14ac:dyDescent="0.3">
      <c r="C6171">
        <v>5694</v>
      </c>
      <c r="D6171" s="40">
        <v>2.5719037520013508</v>
      </c>
      <c r="I6171">
        <v>5694</v>
      </c>
      <c r="J6171" s="134">
        <v>7.9984618845841071E-2</v>
      </c>
    </row>
    <row r="6172" spans="3:10" x14ac:dyDescent="0.3">
      <c r="C6172">
        <v>5695</v>
      </c>
      <c r="D6172" s="40">
        <v>1.9891924551497282</v>
      </c>
      <c r="I6172">
        <v>5695</v>
      </c>
      <c r="J6172" s="134">
        <v>0.20941567173254572</v>
      </c>
    </row>
    <row r="6173" spans="3:10" x14ac:dyDescent="0.3">
      <c r="C6173">
        <v>5696</v>
      </c>
      <c r="D6173" s="40">
        <v>2.2104697062482672</v>
      </c>
      <c r="I6173">
        <v>5696</v>
      </c>
      <c r="J6173" s="134">
        <v>0.29711337590990672</v>
      </c>
    </row>
    <row r="6174" spans="3:10" x14ac:dyDescent="0.3">
      <c r="C6174">
        <v>5697</v>
      </c>
      <c r="D6174" s="40">
        <v>2.2187634454452811</v>
      </c>
      <c r="I6174">
        <v>5697</v>
      </c>
      <c r="J6174" s="134">
        <v>0.24316415894184007</v>
      </c>
    </row>
    <row r="6175" spans="3:10" x14ac:dyDescent="0.3">
      <c r="C6175">
        <v>5698</v>
      </c>
      <c r="D6175" s="40">
        <v>2.076698334767312</v>
      </c>
      <c r="I6175">
        <v>5698</v>
      </c>
      <c r="J6175" s="134">
        <v>0.30848785815828683</v>
      </c>
    </row>
    <row r="6176" spans="3:10" x14ac:dyDescent="0.3">
      <c r="C6176">
        <v>5699</v>
      </c>
      <c r="D6176" s="40">
        <v>2.2912918432232199</v>
      </c>
      <c r="I6176">
        <v>5699</v>
      </c>
      <c r="J6176" s="134">
        <v>0.14481121716217316</v>
      </c>
    </row>
    <row r="6177" spans="3:10" x14ac:dyDescent="0.3">
      <c r="C6177">
        <v>5700</v>
      </c>
      <c r="D6177" s="40">
        <v>2.670631735531809</v>
      </c>
      <c r="I6177">
        <v>5700</v>
      </c>
      <c r="J6177" s="134">
        <v>0.29690818346823855</v>
      </c>
    </row>
    <row r="6178" spans="3:10" x14ac:dyDescent="0.3">
      <c r="C6178">
        <v>5701</v>
      </c>
      <c r="D6178" s="40">
        <v>2.0506784914309422</v>
      </c>
      <c r="I6178">
        <v>5701</v>
      </c>
      <c r="J6178" s="134">
        <v>0.26759221697004421</v>
      </c>
    </row>
    <row r="6179" spans="3:10" x14ac:dyDescent="0.3">
      <c r="C6179">
        <v>5702</v>
      </c>
      <c r="D6179" s="40">
        <v>1.7633545575252689</v>
      </c>
      <c r="I6179">
        <v>5702</v>
      </c>
      <c r="J6179" s="134">
        <v>0.27740407829055558</v>
      </c>
    </row>
    <row r="6180" spans="3:10" x14ac:dyDescent="0.3">
      <c r="C6180">
        <v>5703</v>
      </c>
      <c r="D6180" s="40">
        <v>1.8034720683832433</v>
      </c>
      <c r="I6180">
        <v>5703</v>
      </c>
      <c r="J6180" s="134">
        <v>0.31195657487692197</v>
      </c>
    </row>
    <row r="6181" spans="3:10" x14ac:dyDescent="0.3">
      <c r="C6181">
        <v>5704</v>
      </c>
      <c r="D6181" s="40">
        <v>3.122547473993071</v>
      </c>
      <c r="I6181">
        <v>5704</v>
      </c>
      <c r="J6181" s="134">
        <v>0.22293952284810237</v>
      </c>
    </row>
    <row r="6182" spans="3:10" x14ac:dyDescent="0.3">
      <c r="C6182">
        <v>5705</v>
      </c>
      <c r="D6182" s="40">
        <v>2.3853162218480586</v>
      </c>
      <c r="I6182">
        <v>5705</v>
      </c>
      <c r="J6182" s="134">
        <v>0.13766879766926921</v>
      </c>
    </row>
    <row r="6183" spans="3:10" x14ac:dyDescent="0.3">
      <c r="C6183">
        <v>5706</v>
      </c>
      <c r="D6183" s="40">
        <v>3.1204748273140921</v>
      </c>
      <c r="I6183">
        <v>5706</v>
      </c>
      <c r="J6183" s="134">
        <v>0.28405543534143352</v>
      </c>
    </row>
    <row r="6184" spans="3:10" x14ac:dyDescent="0.3">
      <c r="C6184">
        <v>5707</v>
      </c>
      <c r="D6184" s="40">
        <v>2.9141283536069809</v>
      </c>
      <c r="I6184">
        <v>5707</v>
      </c>
      <c r="J6184" s="134">
        <v>0.18102282720266683</v>
      </c>
    </row>
    <row r="6185" spans="3:10" x14ac:dyDescent="0.3">
      <c r="C6185">
        <v>5708</v>
      </c>
      <c r="D6185" s="40">
        <v>2.4177287052755738</v>
      </c>
      <c r="I6185">
        <v>5708</v>
      </c>
      <c r="J6185" s="134">
        <v>0.19298213829581834</v>
      </c>
    </row>
    <row r="6186" spans="3:10" x14ac:dyDescent="0.3">
      <c r="C6186">
        <v>5709</v>
      </c>
      <c r="D6186" s="40">
        <v>2.1125914692491916</v>
      </c>
      <c r="I6186">
        <v>5709</v>
      </c>
      <c r="J6186" s="134">
        <v>0.12226897176233464</v>
      </c>
    </row>
    <row r="6187" spans="3:10" x14ac:dyDescent="0.3">
      <c r="C6187">
        <v>5710</v>
      </c>
      <c r="D6187" s="40">
        <v>3.2033799454472125</v>
      </c>
      <c r="I6187">
        <v>5710</v>
      </c>
      <c r="J6187" s="134">
        <v>0.27287643590296229</v>
      </c>
    </row>
    <row r="6188" spans="3:10" x14ac:dyDescent="0.3">
      <c r="C6188">
        <v>5711</v>
      </c>
      <c r="D6188" s="40">
        <v>1.6240740775919069</v>
      </c>
      <c r="I6188">
        <v>5711</v>
      </c>
      <c r="J6188" s="134">
        <v>0.30741453403248031</v>
      </c>
    </row>
    <row r="6189" spans="3:10" x14ac:dyDescent="0.3">
      <c r="C6189">
        <v>5712</v>
      </c>
      <c r="D6189" s="40">
        <v>2.1554571857400409</v>
      </c>
      <c r="I6189">
        <v>5712</v>
      </c>
      <c r="J6189" s="134">
        <v>0.37479154495145006</v>
      </c>
    </row>
    <row r="6190" spans="3:10" x14ac:dyDescent="0.3">
      <c r="C6190">
        <v>5713</v>
      </c>
      <c r="D6190" s="40">
        <v>3.2747620399193678</v>
      </c>
      <c r="I6190">
        <v>5713</v>
      </c>
      <c r="J6190" s="134">
        <v>0.29592752513514009</v>
      </c>
    </row>
    <row r="6191" spans="3:10" x14ac:dyDescent="0.3">
      <c r="C6191">
        <v>5714</v>
      </c>
      <c r="D6191" s="40">
        <v>1.9359003091643188</v>
      </c>
      <c r="I6191">
        <v>5714</v>
      </c>
      <c r="J6191" s="134">
        <v>9.5141383089846432E-2</v>
      </c>
    </row>
    <row r="6192" spans="3:10" x14ac:dyDescent="0.3">
      <c r="C6192">
        <v>5715</v>
      </c>
      <c r="D6192" s="40">
        <v>3.2848802845243936</v>
      </c>
      <c r="I6192">
        <v>5715</v>
      </c>
      <c r="J6192" s="134">
        <v>0.21297756963211323</v>
      </c>
    </row>
    <row r="6193" spans="3:10" x14ac:dyDescent="0.3">
      <c r="C6193">
        <v>5716</v>
      </c>
      <c r="D6193" s="40">
        <v>2.3158403265405596</v>
      </c>
      <c r="I6193">
        <v>5716</v>
      </c>
      <c r="J6193" s="134">
        <v>0.18936142939181977</v>
      </c>
    </row>
    <row r="6194" spans="3:10" x14ac:dyDescent="0.3">
      <c r="C6194">
        <v>5717</v>
      </c>
      <c r="D6194" s="40">
        <v>1.7472427713388676</v>
      </c>
      <c r="I6194">
        <v>5717</v>
      </c>
      <c r="J6194" s="134">
        <v>0.15232360509748388</v>
      </c>
    </row>
    <row r="6195" spans="3:10" x14ac:dyDescent="0.3">
      <c r="C6195">
        <v>5718</v>
      </c>
      <c r="D6195" s="40">
        <v>2.219894410478358</v>
      </c>
      <c r="I6195">
        <v>5718</v>
      </c>
      <c r="J6195" s="134">
        <v>0.11994763336341108</v>
      </c>
    </row>
    <row r="6196" spans="3:10" x14ac:dyDescent="0.3">
      <c r="C6196">
        <v>5719</v>
      </c>
      <c r="D6196" s="40">
        <v>1.9973721691145319</v>
      </c>
      <c r="I6196">
        <v>5719</v>
      </c>
      <c r="J6196" s="134">
        <v>0.28412212135176085</v>
      </c>
    </row>
    <row r="6197" spans="3:10" x14ac:dyDescent="0.3">
      <c r="C6197">
        <v>5720</v>
      </c>
      <c r="D6197" s="40">
        <v>2.145548966995277</v>
      </c>
      <c r="I6197">
        <v>5720</v>
      </c>
      <c r="J6197" s="134">
        <v>0.28096349375270857</v>
      </c>
    </row>
    <row r="6198" spans="3:10" x14ac:dyDescent="0.3">
      <c r="C6198">
        <v>5721</v>
      </c>
      <c r="D6198" s="40">
        <v>3.2181823342417579</v>
      </c>
      <c r="I6198">
        <v>5721</v>
      </c>
      <c r="J6198" s="134">
        <v>0.21830542653143459</v>
      </c>
    </row>
    <row r="6199" spans="3:10" x14ac:dyDescent="0.3">
      <c r="C6199">
        <v>5722</v>
      </c>
      <c r="D6199" s="40">
        <v>2.7815698491662735</v>
      </c>
      <c r="I6199">
        <v>5722</v>
      </c>
      <c r="J6199" s="134">
        <v>0.20392972176809421</v>
      </c>
    </row>
    <row r="6200" spans="3:10" x14ac:dyDescent="0.3">
      <c r="C6200">
        <v>5723</v>
      </c>
      <c r="D6200" s="40">
        <v>2.5526416317380454</v>
      </c>
      <c r="I6200">
        <v>5723</v>
      </c>
      <c r="J6200" s="134">
        <v>0.15837753451468672</v>
      </c>
    </row>
    <row r="6201" spans="3:10" x14ac:dyDescent="0.3">
      <c r="C6201">
        <v>5724</v>
      </c>
      <c r="D6201" s="40">
        <v>1.9671197930901461</v>
      </c>
      <c r="I6201">
        <v>5724</v>
      </c>
      <c r="J6201" s="134">
        <v>0.21812804318204382</v>
      </c>
    </row>
    <row r="6202" spans="3:10" x14ac:dyDescent="0.3">
      <c r="C6202">
        <v>5725</v>
      </c>
      <c r="D6202" s="40">
        <v>3.0069372213739767</v>
      </c>
      <c r="I6202">
        <v>5725</v>
      </c>
      <c r="J6202" s="134">
        <v>0.29062779776090397</v>
      </c>
    </row>
    <row r="6203" spans="3:10" x14ac:dyDescent="0.3">
      <c r="C6203">
        <v>5726</v>
      </c>
      <c r="D6203" s="40">
        <v>2.6546197636042068</v>
      </c>
      <c r="I6203">
        <v>5726</v>
      </c>
      <c r="J6203" s="134">
        <v>0.3709429539025686</v>
      </c>
    </row>
    <row r="6204" spans="3:10" x14ac:dyDescent="0.3">
      <c r="C6204">
        <v>5727</v>
      </c>
      <c r="D6204" s="40">
        <v>1.7379539064780811</v>
      </c>
      <c r="I6204">
        <v>5727</v>
      </c>
      <c r="J6204" s="134">
        <v>0.21494230332617592</v>
      </c>
    </row>
    <row r="6205" spans="3:10" x14ac:dyDescent="0.3">
      <c r="C6205">
        <v>5728</v>
      </c>
      <c r="D6205" s="40">
        <v>3.4135088309019563</v>
      </c>
      <c r="I6205">
        <v>5728</v>
      </c>
      <c r="J6205" s="134">
        <v>0.26457988726090309</v>
      </c>
    </row>
    <row r="6206" spans="3:10" x14ac:dyDescent="0.3">
      <c r="C6206">
        <v>5729</v>
      </c>
      <c r="D6206" s="40">
        <v>2.560397200122166</v>
      </c>
      <c r="I6206">
        <v>5729</v>
      </c>
      <c r="J6206" s="134">
        <v>0.25268835272749079</v>
      </c>
    </row>
    <row r="6207" spans="3:10" x14ac:dyDescent="0.3">
      <c r="C6207">
        <v>5730</v>
      </c>
      <c r="D6207" s="40">
        <v>2.1090023173654382</v>
      </c>
      <c r="I6207">
        <v>5730</v>
      </c>
      <c r="J6207" s="134">
        <v>0.27530573514825507</v>
      </c>
    </row>
    <row r="6208" spans="3:10" x14ac:dyDescent="0.3">
      <c r="C6208">
        <v>5731</v>
      </c>
      <c r="D6208" s="40">
        <v>2.9656856641704104</v>
      </c>
      <c r="I6208">
        <v>5731</v>
      </c>
      <c r="J6208" s="134">
        <v>0.10821827590364408</v>
      </c>
    </row>
    <row r="6209" spans="3:10" x14ac:dyDescent="0.3">
      <c r="C6209">
        <v>5732</v>
      </c>
      <c r="D6209" s="40">
        <v>2.917496651122085</v>
      </c>
      <c r="I6209">
        <v>5732</v>
      </c>
      <c r="J6209" s="134">
        <v>0.25145900928755149</v>
      </c>
    </row>
    <row r="6210" spans="3:10" x14ac:dyDescent="0.3">
      <c r="C6210">
        <v>5733</v>
      </c>
      <c r="D6210" s="40">
        <v>2.2634913363241855</v>
      </c>
      <c r="I6210">
        <v>5733</v>
      </c>
      <c r="J6210" s="134">
        <v>0.34362593168848354</v>
      </c>
    </row>
    <row r="6211" spans="3:10" x14ac:dyDescent="0.3">
      <c r="C6211">
        <v>5734</v>
      </c>
      <c r="D6211" s="40">
        <v>3.2618413379175082</v>
      </c>
      <c r="I6211">
        <v>5734</v>
      </c>
      <c r="J6211" s="134">
        <v>0.36098473236707007</v>
      </c>
    </row>
    <row r="6212" spans="3:10" x14ac:dyDescent="0.3">
      <c r="C6212">
        <v>5735</v>
      </c>
      <c r="D6212" s="40">
        <v>2.8491222579608873</v>
      </c>
      <c r="I6212">
        <v>5735</v>
      </c>
      <c r="J6212" s="134">
        <v>0.33271972383199477</v>
      </c>
    </row>
    <row r="6213" spans="3:10" x14ac:dyDescent="0.3">
      <c r="C6213">
        <v>5736</v>
      </c>
      <c r="D6213" s="40">
        <v>1.9310851383089538</v>
      </c>
      <c r="I6213">
        <v>5736</v>
      </c>
      <c r="J6213" s="134">
        <v>0.26867858331029093</v>
      </c>
    </row>
    <row r="6214" spans="3:10" x14ac:dyDescent="0.3">
      <c r="C6214">
        <v>5737</v>
      </c>
      <c r="D6214" s="40">
        <v>3.1111553843880206</v>
      </c>
      <c r="I6214">
        <v>5737</v>
      </c>
      <c r="J6214" s="134">
        <v>0.17213536301234877</v>
      </c>
    </row>
    <row r="6215" spans="3:10" x14ac:dyDescent="0.3">
      <c r="C6215">
        <v>5738</v>
      </c>
      <c r="D6215" s="40">
        <v>2.6453410804416038</v>
      </c>
      <c r="I6215">
        <v>5738</v>
      </c>
      <c r="J6215" s="134">
        <v>0.22963558813588825</v>
      </c>
    </row>
    <row r="6216" spans="3:10" x14ac:dyDescent="0.3">
      <c r="C6216">
        <v>5739</v>
      </c>
      <c r="D6216" s="40">
        <v>2.5856609145395595</v>
      </c>
      <c r="I6216">
        <v>5739</v>
      </c>
      <c r="J6216" s="134">
        <v>0.21116010219498182</v>
      </c>
    </row>
    <row r="6217" spans="3:10" x14ac:dyDescent="0.3">
      <c r="C6217">
        <v>5740</v>
      </c>
      <c r="D6217" s="40">
        <v>1.4303143321332974</v>
      </c>
      <c r="I6217">
        <v>5740</v>
      </c>
      <c r="J6217" s="134">
        <v>0.25502427788179727</v>
      </c>
    </row>
    <row r="6218" spans="3:10" x14ac:dyDescent="0.3">
      <c r="C6218">
        <v>5741</v>
      </c>
      <c r="D6218" s="40">
        <v>2.2393000731396162</v>
      </c>
      <c r="I6218">
        <v>5741</v>
      </c>
      <c r="J6218" s="134">
        <v>0.17094434776080836</v>
      </c>
    </row>
    <row r="6219" spans="3:10" x14ac:dyDescent="0.3">
      <c r="C6219">
        <v>5742</v>
      </c>
      <c r="D6219" s="40">
        <v>1.5750925738708432</v>
      </c>
      <c r="I6219">
        <v>5742</v>
      </c>
      <c r="J6219" s="134">
        <v>0.29644284411687694</v>
      </c>
    </row>
    <row r="6220" spans="3:10" x14ac:dyDescent="0.3">
      <c r="C6220">
        <v>5743</v>
      </c>
      <c r="D6220" s="40">
        <v>2.5910077573465999</v>
      </c>
      <c r="I6220">
        <v>5743</v>
      </c>
      <c r="J6220" s="134">
        <v>0.19538426035279022</v>
      </c>
    </row>
    <row r="6221" spans="3:10" x14ac:dyDescent="0.3">
      <c r="C6221">
        <v>5744</v>
      </c>
      <c r="D6221" s="40">
        <v>2.6844794397160143</v>
      </c>
      <c r="I6221">
        <v>5744</v>
      </c>
      <c r="J6221" s="134">
        <v>0.31787640900323444</v>
      </c>
    </row>
    <row r="6222" spans="3:10" x14ac:dyDescent="0.3">
      <c r="C6222">
        <v>5745</v>
      </c>
      <c r="D6222" s="40">
        <v>2.0487493724718631</v>
      </c>
      <c r="I6222">
        <v>5745</v>
      </c>
      <c r="J6222" s="134">
        <v>0.28376531471231203</v>
      </c>
    </row>
    <row r="6223" spans="3:10" x14ac:dyDescent="0.3">
      <c r="C6223">
        <v>5746</v>
      </c>
      <c r="D6223" s="40">
        <v>2.7682001306528194</v>
      </c>
      <c r="I6223">
        <v>5746</v>
      </c>
      <c r="J6223" s="134">
        <v>0.3756798768495635</v>
      </c>
    </row>
    <row r="6224" spans="3:10" x14ac:dyDescent="0.3">
      <c r="C6224">
        <v>5747</v>
      </c>
      <c r="D6224" s="40">
        <v>2.852814491810189</v>
      </c>
      <c r="I6224">
        <v>5747</v>
      </c>
      <c r="J6224" s="134">
        <v>0.22242363096015128</v>
      </c>
    </row>
    <row r="6225" spans="3:10" x14ac:dyDescent="0.3">
      <c r="C6225">
        <v>5748</v>
      </c>
      <c r="D6225" s="40">
        <v>2.7298728777056964</v>
      </c>
      <c r="I6225">
        <v>5748</v>
      </c>
      <c r="J6225" s="134">
        <v>0.13107244308984645</v>
      </c>
    </row>
    <row r="6226" spans="3:10" x14ac:dyDescent="0.3">
      <c r="C6226">
        <v>5749</v>
      </c>
      <c r="D6226" s="40">
        <v>2.7696190094133595</v>
      </c>
      <c r="I6226">
        <v>5749</v>
      </c>
      <c r="J6226" s="134">
        <v>0.26173924051356745</v>
      </c>
    </row>
    <row r="6227" spans="3:10" x14ac:dyDescent="0.3">
      <c r="C6227">
        <v>5750</v>
      </c>
      <c r="D6227" s="40">
        <v>2.0670251870605445</v>
      </c>
      <c r="I6227">
        <v>5750</v>
      </c>
      <c r="J6227" s="134">
        <v>0.2367386834680214</v>
      </c>
    </row>
    <row r="6228" spans="3:10" x14ac:dyDescent="0.3">
      <c r="C6228">
        <v>5751</v>
      </c>
      <c r="D6228" s="40">
        <v>3.3112774034201182</v>
      </c>
      <c r="I6228">
        <v>5751</v>
      </c>
      <c r="J6228" s="134">
        <v>0.24354567281074013</v>
      </c>
    </row>
    <row r="6229" spans="3:10" x14ac:dyDescent="0.3">
      <c r="C6229">
        <v>5752</v>
      </c>
      <c r="D6229" s="40">
        <v>2.5099302007013788</v>
      </c>
      <c r="I6229">
        <v>5752</v>
      </c>
      <c r="J6229" s="134">
        <v>0.29540759304145059</v>
      </c>
    </row>
    <row r="6230" spans="3:10" x14ac:dyDescent="0.3">
      <c r="C6230">
        <v>5753</v>
      </c>
      <c r="D6230" s="40">
        <v>2.644357862007467</v>
      </c>
      <c r="I6230">
        <v>5753</v>
      </c>
      <c r="J6230" s="134">
        <v>0.20685299382321598</v>
      </c>
    </row>
    <row r="6231" spans="3:10" x14ac:dyDescent="0.3">
      <c r="C6231">
        <v>5754</v>
      </c>
      <c r="D6231" s="40">
        <v>3.5124991869416085</v>
      </c>
      <c r="I6231">
        <v>5754</v>
      </c>
      <c r="J6231" s="134">
        <v>9.5026915879707685E-2</v>
      </c>
    </row>
    <row r="6232" spans="3:10" x14ac:dyDescent="0.3">
      <c r="C6232">
        <v>5755</v>
      </c>
      <c r="D6232" s="40">
        <v>1.8872657180185548</v>
      </c>
      <c r="I6232">
        <v>5755</v>
      </c>
      <c r="J6232" s="134">
        <v>0.24613696177738587</v>
      </c>
    </row>
    <row r="6233" spans="3:10" x14ac:dyDescent="0.3">
      <c r="C6233">
        <v>5756</v>
      </c>
      <c r="D6233" s="40">
        <v>2.0133515431568534</v>
      </c>
      <c r="I6233">
        <v>5756</v>
      </c>
      <c r="J6233" s="134">
        <v>0.28532150872304363</v>
      </c>
    </row>
    <row r="6234" spans="3:10" x14ac:dyDescent="0.3">
      <c r="C6234">
        <v>5757</v>
      </c>
      <c r="D6234" s="40">
        <v>3.1460255726833788</v>
      </c>
      <c r="I6234">
        <v>5757</v>
      </c>
      <c r="J6234" s="134">
        <v>0.16050543451114629</v>
      </c>
    </row>
    <row r="6235" spans="3:10" x14ac:dyDescent="0.3">
      <c r="C6235">
        <v>5758</v>
      </c>
      <c r="D6235" s="40">
        <v>1.9429020298329778</v>
      </c>
      <c r="I6235">
        <v>5758</v>
      </c>
      <c r="J6235" s="134">
        <v>0.34366095436881183</v>
      </c>
    </row>
    <row r="6236" spans="3:10" x14ac:dyDescent="0.3">
      <c r="C6236">
        <v>5759</v>
      </c>
      <c r="D6236" s="40">
        <v>3.2972978922954455</v>
      </c>
      <c r="I6236">
        <v>5759</v>
      </c>
      <c r="J6236" s="134">
        <v>0.13861806227084283</v>
      </c>
    </row>
    <row r="6237" spans="3:10" x14ac:dyDescent="0.3">
      <c r="C6237">
        <v>5760</v>
      </c>
      <c r="D6237" s="40">
        <v>3.6031803646146323</v>
      </c>
      <c r="I6237">
        <v>5760</v>
      </c>
      <c r="J6237" s="134">
        <v>0.24489494486717245</v>
      </c>
    </row>
    <row r="6238" spans="3:10" x14ac:dyDescent="0.3">
      <c r="C6238">
        <v>5761</v>
      </c>
      <c r="D6238" s="40">
        <v>3.1249481818641773</v>
      </c>
      <c r="I6238">
        <v>5761</v>
      </c>
      <c r="J6238" s="134">
        <v>0.33671517854522692</v>
      </c>
    </row>
    <row r="6239" spans="3:10" x14ac:dyDescent="0.3">
      <c r="C6239">
        <v>5762</v>
      </c>
      <c r="D6239" s="40">
        <v>2.0959419826779757</v>
      </c>
      <c r="I6239">
        <v>5762</v>
      </c>
      <c r="J6239" s="134">
        <v>0.2489385590661557</v>
      </c>
    </row>
    <row r="6240" spans="3:10" x14ac:dyDescent="0.3">
      <c r="C6240">
        <v>5763</v>
      </c>
      <c r="D6240" s="40">
        <v>2.4855714406529001</v>
      </c>
      <c r="I6240">
        <v>5763</v>
      </c>
      <c r="J6240" s="134">
        <v>0.16905658610270646</v>
      </c>
    </row>
    <row r="6241" spans="3:10" x14ac:dyDescent="0.3">
      <c r="C6241">
        <v>5764</v>
      </c>
      <c r="D6241" s="40">
        <v>3.1435713559883789</v>
      </c>
      <c r="I6241">
        <v>5764</v>
      </c>
      <c r="J6241" s="134">
        <v>0.18185712161364087</v>
      </c>
    </row>
    <row r="6242" spans="3:10" x14ac:dyDescent="0.3">
      <c r="C6242">
        <v>5765</v>
      </c>
      <c r="D6242" s="40">
        <v>2.490689171028722</v>
      </c>
      <c r="I6242">
        <v>5765</v>
      </c>
      <c r="J6242" s="134">
        <v>0.28048218391003998</v>
      </c>
    </row>
    <row r="6243" spans="3:10" x14ac:dyDescent="0.3">
      <c r="C6243">
        <v>5766</v>
      </c>
      <c r="D6243" s="40">
        <v>2.5595581956877784</v>
      </c>
      <c r="I6243">
        <v>5766</v>
      </c>
      <c r="J6243" s="134">
        <v>0.34967337082477701</v>
      </c>
    </row>
    <row r="6244" spans="3:10" x14ac:dyDescent="0.3">
      <c r="C6244">
        <v>5767</v>
      </c>
      <c r="D6244" s="40">
        <v>2.2615679163462579</v>
      </c>
      <c r="I6244">
        <v>5767</v>
      </c>
      <c r="J6244" s="134">
        <v>0.40532557497140331</v>
      </c>
    </row>
    <row r="6245" spans="3:10" x14ac:dyDescent="0.3">
      <c r="C6245">
        <v>5768</v>
      </c>
      <c r="D6245" s="40">
        <v>3.5098696304266581</v>
      </c>
      <c r="I6245">
        <v>5768</v>
      </c>
      <c r="J6245" s="134">
        <v>0.10028398244449832</v>
      </c>
    </row>
    <row r="6246" spans="3:10" x14ac:dyDescent="0.3">
      <c r="C6246">
        <v>5769</v>
      </c>
      <c r="D6246" s="40">
        <v>2.3098390890088143</v>
      </c>
      <c r="I6246">
        <v>5769</v>
      </c>
      <c r="J6246" s="134">
        <v>0.38551681188932196</v>
      </c>
    </row>
    <row r="6247" spans="3:10" x14ac:dyDescent="0.3">
      <c r="C6247">
        <v>5770</v>
      </c>
      <c r="D6247" s="40">
        <v>1.9205939224552027</v>
      </c>
      <c r="I6247">
        <v>5770</v>
      </c>
      <c r="J6247" s="134">
        <v>0.26869863890714751</v>
      </c>
    </row>
    <row r="6248" spans="3:10" x14ac:dyDescent="0.3">
      <c r="C6248">
        <v>5771</v>
      </c>
      <c r="D6248" s="40">
        <v>2.7320154207666212</v>
      </c>
      <c r="I6248">
        <v>5771</v>
      </c>
      <c r="J6248" s="134">
        <v>0.16491254840217096</v>
      </c>
    </row>
    <row r="6249" spans="3:10" x14ac:dyDescent="0.3">
      <c r="C6249">
        <v>5772</v>
      </c>
      <c r="D6249" s="40">
        <v>2.1791431520991784</v>
      </c>
      <c r="I6249">
        <v>5772</v>
      </c>
      <c r="J6249" s="134">
        <v>0.1201467578037605</v>
      </c>
    </row>
    <row r="6250" spans="3:10" x14ac:dyDescent="0.3">
      <c r="C6250">
        <v>5773</v>
      </c>
      <c r="D6250" s="40">
        <v>1.5671295885407579</v>
      </c>
      <c r="I6250">
        <v>5773</v>
      </c>
      <c r="J6250" s="134">
        <v>0.18014242335350317</v>
      </c>
    </row>
    <row r="6251" spans="3:10" x14ac:dyDescent="0.3">
      <c r="C6251">
        <v>5774</v>
      </c>
      <c r="D6251" s="40">
        <v>2.187388455150387</v>
      </c>
      <c r="I6251">
        <v>5774</v>
      </c>
      <c r="J6251" s="134">
        <v>0.3340345360544934</v>
      </c>
    </row>
    <row r="6252" spans="3:10" x14ac:dyDescent="0.3">
      <c r="C6252">
        <v>5775</v>
      </c>
      <c r="D6252" s="40">
        <v>1.9409862336260422</v>
      </c>
      <c r="I6252">
        <v>5775</v>
      </c>
      <c r="J6252" s="134">
        <v>0.23590302408687558</v>
      </c>
    </row>
    <row r="6253" spans="3:10" x14ac:dyDescent="0.3">
      <c r="C6253">
        <v>5776</v>
      </c>
      <c r="D6253" s="40">
        <v>2.2385404203669772</v>
      </c>
      <c r="I6253">
        <v>5776</v>
      </c>
      <c r="J6253" s="134">
        <v>0.18623639041029261</v>
      </c>
    </row>
    <row r="6254" spans="3:10" x14ac:dyDescent="0.3">
      <c r="C6254">
        <v>5777</v>
      </c>
      <c r="D6254" s="40">
        <v>3.4078025434803529</v>
      </c>
      <c r="I6254">
        <v>5777</v>
      </c>
      <c r="J6254" s="134">
        <v>0.11126841401967824</v>
      </c>
    </row>
    <row r="6255" spans="3:10" x14ac:dyDescent="0.3">
      <c r="C6255">
        <v>5778</v>
      </c>
      <c r="D6255" s="40">
        <v>1.6811185759176479</v>
      </c>
      <c r="I6255">
        <v>5778</v>
      </c>
      <c r="J6255" s="134">
        <v>0.13716213463438653</v>
      </c>
    </row>
    <row r="6256" spans="3:10" x14ac:dyDescent="0.3">
      <c r="C6256">
        <v>5779</v>
      </c>
      <c r="D6256" s="40">
        <v>3.164479917582363</v>
      </c>
      <c r="I6256">
        <v>5779</v>
      </c>
      <c r="J6256" s="134">
        <v>0.28195007887287549</v>
      </c>
    </row>
    <row r="6257" spans="3:10" x14ac:dyDescent="0.3">
      <c r="C6257">
        <v>5780</v>
      </c>
      <c r="D6257" s="40">
        <v>2.8277942071806992</v>
      </c>
      <c r="I6257">
        <v>5780</v>
      </c>
      <c r="J6257" s="134">
        <v>0.34504218223132743</v>
      </c>
    </row>
    <row r="6258" spans="3:10" x14ac:dyDescent="0.3">
      <c r="C6258">
        <v>5781</v>
      </c>
      <c r="D6258" s="40">
        <v>1.7920808192147901</v>
      </c>
      <c r="I6258">
        <v>5781</v>
      </c>
      <c r="J6258" s="134">
        <v>0.19160330295500283</v>
      </c>
    </row>
    <row r="6259" spans="3:10" x14ac:dyDescent="0.3">
      <c r="C6259">
        <v>5782</v>
      </c>
      <c r="D6259" s="40">
        <v>2.4513564681262339</v>
      </c>
      <c r="I6259">
        <v>5782</v>
      </c>
      <c r="J6259" s="134">
        <v>0.2236438709273918</v>
      </c>
    </row>
    <row r="6260" spans="3:10" x14ac:dyDescent="0.3">
      <c r="C6260">
        <v>5783</v>
      </c>
      <c r="D6260" s="40">
        <v>1.9603317234349937</v>
      </c>
      <c r="I6260">
        <v>5783</v>
      </c>
      <c r="J6260" s="134">
        <v>0.25523001965351377</v>
      </c>
    </row>
    <row r="6261" spans="3:10" x14ac:dyDescent="0.3">
      <c r="C6261">
        <v>5784</v>
      </c>
      <c r="D6261" s="40">
        <v>1.788044284922562</v>
      </c>
      <c r="I6261">
        <v>5784</v>
      </c>
      <c r="J6261" s="134">
        <v>0.30196645567373892</v>
      </c>
    </row>
    <row r="6262" spans="3:10" x14ac:dyDescent="0.3">
      <c r="C6262">
        <v>5785</v>
      </c>
      <c r="D6262" s="40">
        <v>3.3141852474929352</v>
      </c>
      <c r="I6262">
        <v>5785</v>
      </c>
      <c r="J6262" s="134">
        <v>0.15514019229870279</v>
      </c>
    </row>
    <row r="6263" spans="3:10" x14ac:dyDescent="0.3">
      <c r="C6263">
        <v>5786</v>
      </c>
      <c r="D6263" s="40">
        <v>3.3161868894564712</v>
      </c>
      <c r="I6263">
        <v>5786</v>
      </c>
      <c r="J6263" s="134">
        <v>0.13556778171218475</v>
      </c>
    </row>
    <row r="6264" spans="3:10" x14ac:dyDescent="0.3">
      <c r="C6264">
        <v>5787</v>
      </c>
      <c r="D6264" s="40">
        <v>2.7951693103767954</v>
      </c>
      <c r="I6264">
        <v>5787</v>
      </c>
      <c r="J6264" s="134">
        <v>0.2777362004886228</v>
      </c>
    </row>
    <row r="6265" spans="3:10" x14ac:dyDescent="0.3">
      <c r="C6265">
        <v>5788</v>
      </c>
      <c r="D6265" s="40">
        <v>2.9124893465853741</v>
      </c>
      <c r="I6265">
        <v>5788</v>
      </c>
      <c r="J6265" s="134">
        <v>0.16515528675267133</v>
      </c>
    </row>
    <row r="6266" spans="3:10" x14ac:dyDescent="0.3">
      <c r="C6266">
        <v>5789</v>
      </c>
      <c r="D6266" s="40">
        <v>2.9716024066387274</v>
      </c>
      <c r="I6266">
        <v>5789</v>
      </c>
      <c r="J6266" s="134">
        <v>0.25328376134328479</v>
      </c>
    </row>
    <row r="6267" spans="3:10" x14ac:dyDescent="0.3">
      <c r="C6267">
        <v>5790</v>
      </c>
      <c r="D6267" s="40">
        <v>2.1736734291595479</v>
      </c>
      <c r="I6267">
        <v>5790</v>
      </c>
      <c r="J6267" s="134">
        <v>0.18295214259856207</v>
      </c>
    </row>
    <row r="6268" spans="3:10" x14ac:dyDescent="0.3">
      <c r="C6268">
        <v>5791</v>
      </c>
      <c r="D6268" s="40">
        <v>2.9674273071999759</v>
      </c>
      <c r="I6268">
        <v>5791</v>
      </c>
      <c r="J6268" s="134">
        <v>0.17428950848194824</v>
      </c>
    </row>
    <row r="6269" spans="3:10" x14ac:dyDescent="0.3">
      <c r="C6269">
        <v>5792</v>
      </c>
      <c r="D6269" s="40">
        <v>2.4694074524369922</v>
      </c>
      <c r="I6269">
        <v>5792</v>
      </c>
      <c r="J6269" s="134">
        <v>0.30588351083210252</v>
      </c>
    </row>
    <row r="6270" spans="3:10" x14ac:dyDescent="0.3">
      <c r="C6270">
        <v>5793</v>
      </c>
      <c r="D6270" s="40">
        <v>3.0452986677297194</v>
      </c>
      <c r="I6270">
        <v>5793</v>
      </c>
      <c r="J6270" s="134">
        <v>0.23169372790235498</v>
      </c>
    </row>
    <row r="6271" spans="3:10" x14ac:dyDescent="0.3">
      <c r="C6271">
        <v>5794</v>
      </c>
      <c r="D6271" s="40">
        <v>2.2952420417492307</v>
      </c>
      <c r="I6271">
        <v>5794</v>
      </c>
      <c r="J6271" s="134">
        <v>0.30730495908548172</v>
      </c>
    </row>
    <row r="6272" spans="3:10" x14ac:dyDescent="0.3">
      <c r="C6272">
        <v>5795</v>
      </c>
      <c r="D6272" s="40">
        <v>2.706415642638389</v>
      </c>
      <c r="I6272">
        <v>5795</v>
      </c>
      <c r="J6272" s="134">
        <v>0.22160898094335457</v>
      </c>
    </row>
    <row r="6273" spans="3:10" x14ac:dyDescent="0.3">
      <c r="C6273">
        <v>5796</v>
      </c>
      <c r="D6273" s="40">
        <v>2.5887336970316519</v>
      </c>
      <c r="I6273">
        <v>5796</v>
      </c>
      <c r="J6273" s="134">
        <v>0.21719234158962264</v>
      </c>
    </row>
    <row r="6274" spans="3:10" x14ac:dyDescent="0.3">
      <c r="C6274">
        <v>5797</v>
      </c>
      <c r="D6274" s="40">
        <v>2.3093241897368921</v>
      </c>
      <c r="I6274">
        <v>5797</v>
      </c>
      <c r="J6274" s="134">
        <v>0.26507614331566032</v>
      </c>
    </row>
    <row r="6275" spans="3:10" x14ac:dyDescent="0.3">
      <c r="C6275">
        <v>5798</v>
      </c>
      <c r="D6275" s="40">
        <v>2.2854717773238682</v>
      </c>
      <c r="I6275">
        <v>5798</v>
      </c>
      <c r="J6275" s="134">
        <v>0.29278583182512752</v>
      </c>
    </row>
    <row r="6276" spans="3:10" x14ac:dyDescent="0.3">
      <c r="C6276">
        <v>5799</v>
      </c>
      <c r="D6276" s="40">
        <v>2.2508508890742958</v>
      </c>
      <c r="I6276">
        <v>5799</v>
      </c>
      <c r="J6276" s="134">
        <v>0.32634696277182296</v>
      </c>
    </row>
    <row r="6277" spans="3:10" x14ac:dyDescent="0.3">
      <c r="C6277">
        <v>5800</v>
      </c>
      <c r="D6277" s="40">
        <v>2.6894362815504107</v>
      </c>
      <c r="I6277">
        <v>5800</v>
      </c>
      <c r="J6277" s="134">
        <v>0.30915805572930921</v>
      </c>
    </row>
    <row r="6278" spans="3:10" x14ac:dyDescent="0.3">
      <c r="C6278">
        <v>5801</v>
      </c>
      <c r="D6278" s="40">
        <v>2.9418050774359452</v>
      </c>
      <c r="I6278">
        <v>5801</v>
      </c>
      <c r="J6278" s="134">
        <v>0.24525475546357978</v>
      </c>
    </row>
    <row r="6279" spans="3:10" x14ac:dyDescent="0.3">
      <c r="C6279">
        <v>5802</v>
      </c>
      <c r="D6279" s="40">
        <v>2.2279009939389964</v>
      </c>
      <c r="I6279">
        <v>5802</v>
      </c>
      <c r="J6279" s="134">
        <v>0.1568924198354722</v>
      </c>
    </row>
    <row r="6280" spans="3:10" x14ac:dyDescent="0.3">
      <c r="C6280">
        <v>5803</v>
      </c>
      <c r="D6280" s="40">
        <v>1.7541437894685004</v>
      </c>
      <c r="I6280">
        <v>5803</v>
      </c>
      <c r="J6280" s="134">
        <v>0.21128439959645551</v>
      </c>
    </row>
    <row r="6281" spans="3:10" x14ac:dyDescent="0.3">
      <c r="C6281">
        <v>5804</v>
      </c>
      <c r="D6281" s="40">
        <v>2.251676281706859</v>
      </c>
      <c r="I6281">
        <v>5804</v>
      </c>
      <c r="J6281" s="134">
        <v>0.28255091747756844</v>
      </c>
    </row>
    <row r="6282" spans="3:10" x14ac:dyDescent="0.3">
      <c r="C6282">
        <v>5805</v>
      </c>
      <c r="D6282" s="40">
        <v>2.9035695977202041</v>
      </c>
      <c r="I6282">
        <v>5805</v>
      </c>
      <c r="J6282" s="134">
        <v>0.19315263685512774</v>
      </c>
    </row>
    <row r="6283" spans="3:10" x14ac:dyDescent="0.3">
      <c r="C6283">
        <v>5806</v>
      </c>
      <c r="D6283" s="40">
        <v>3.050904741706602</v>
      </c>
      <c r="I6283">
        <v>5806</v>
      </c>
      <c r="J6283" s="134">
        <v>0.2129499303160598</v>
      </c>
    </row>
    <row r="6284" spans="3:10" x14ac:dyDescent="0.3">
      <c r="C6284">
        <v>5807</v>
      </c>
      <c r="D6284" s="40">
        <v>2.4992996183425058</v>
      </c>
      <c r="I6284">
        <v>5807</v>
      </c>
      <c r="J6284" s="134">
        <v>0.22374908338167621</v>
      </c>
    </row>
    <row r="6285" spans="3:10" x14ac:dyDescent="0.3">
      <c r="C6285">
        <v>5808</v>
      </c>
      <c r="D6285" s="40">
        <v>3.1698078612365022</v>
      </c>
      <c r="I6285">
        <v>5808</v>
      </c>
      <c r="J6285" s="134">
        <v>0.2345034569570319</v>
      </c>
    </row>
    <row r="6286" spans="3:10" x14ac:dyDescent="0.3">
      <c r="C6286">
        <v>5809</v>
      </c>
      <c r="D6286" s="40">
        <v>1.8533517468030092</v>
      </c>
      <c r="I6286">
        <v>5809</v>
      </c>
      <c r="J6286" s="134">
        <v>0.29423272143020318</v>
      </c>
    </row>
    <row r="6287" spans="3:10" x14ac:dyDescent="0.3">
      <c r="C6287">
        <v>5810</v>
      </c>
      <c r="D6287" s="40">
        <v>2.1370040868095672</v>
      </c>
      <c r="I6287">
        <v>5810</v>
      </c>
      <c r="J6287" s="134">
        <v>0.22721466911039045</v>
      </c>
    </row>
    <row r="6288" spans="3:10" x14ac:dyDescent="0.3">
      <c r="C6288">
        <v>5811</v>
      </c>
      <c r="D6288" s="40">
        <v>2.7949083653922089</v>
      </c>
      <c r="I6288">
        <v>5811</v>
      </c>
      <c r="J6288" s="134">
        <v>0.1966197220386916</v>
      </c>
    </row>
    <row r="6289" spans="3:10" x14ac:dyDescent="0.3">
      <c r="C6289">
        <v>5812</v>
      </c>
      <c r="D6289" s="40">
        <v>1.8713810259014501</v>
      </c>
      <c r="I6289">
        <v>5812</v>
      </c>
      <c r="J6289" s="134">
        <v>0.23197656086196528</v>
      </c>
    </row>
    <row r="6290" spans="3:10" x14ac:dyDescent="0.3">
      <c r="C6290">
        <v>5813</v>
      </c>
      <c r="D6290" s="40">
        <v>3.1010011006914766</v>
      </c>
      <c r="I6290">
        <v>5813</v>
      </c>
      <c r="J6290" s="134">
        <v>0.33799537186674855</v>
      </c>
    </row>
    <row r="6291" spans="3:10" x14ac:dyDescent="0.3">
      <c r="C6291">
        <v>5814</v>
      </c>
      <c r="D6291" s="40">
        <v>2.8501723007168542</v>
      </c>
      <c r="I6291">
        <v>5814</v>
      </c>
      <c r="J6291" s="134">
        <v>0.30913970885417674</v>
      </c>
    </row>
    <row r="6292" spans="3:10" x14ac:dyDescent="0.3">
      <c r="C6292">
        <v>5815</v>
      </c>
      <c r="D6292" s="40">
        <v>2.5729278004580043</v>
      </c>
      <c r="I6292">
        <v>5815</v>
      </c>
      <c r="J6292" s="134">
        <v>0.29034743380549743</v>
      </c>
    </row>
    <row r="6293" spans="3:10" x14ac:dyDescent="0.3">
      <c r="C6293">
        <v>5816</v>
      </c>
      <c r="D6293" s="40">
        <v>2.2857804093906617</v>
      </c>
      <c r="I6293">
        <v>5816</v>
      </c>
      <c r="J6293" s="134">
        <v>0.22485814604843002</v>
      </c>
    </row>
    <row r="6294" spans="3:10" x14ac:dyDescent="0.3">
      <c r="C6294">
        <v>5817</v>
      </c>
      <c r="D6294" s="40">
        <v>1.8466568005806505</v>
      </c>
      <c r="I6294">
        <v>5817</v>
      </c>
      <c r="J6294" s="134">
        <v>0.17910453962036965</v>
      </c>
    </row>
    <row r="6295" spans="3:10" x14ac:dyDescent="0.3">
      <c r="C6295">
        <v>5818</v>
      </c>
      <c r="D6295" s="40">
        <v>3.4526790473630271</v>
      </c>
      <c r="I6295">
        <v>5818</v>
      </c>
      <c r="J6295" s="134">
        <v>0.39491877184959345</v>
      </c>
    </row>
    <row r="6296" spans="3:10" x14ac:dyDescent="0.3">
      <c r="C6296">
        <v>5819</v>
      </c>
      <c r="D6296" s="40">
        <v>2.5521907205932948</v>
      </c>
      <c r="I6296">
        <v>5819</v>
      </c>
      <c r="J6296" s="134">
        <v>9.9818776403386655E-2</v>
      </c>
    </row>
    <row r="6297" spans="3:10" x14ac:dyDescent="0.3">
      <c r="C6297">
        <v>5820</v>
      </c>
      <c r="D6297" s="40">
        <v>2.2309688846437616</v>
      </c>
      <c r="I6297">
        <v>5820</v>
      </c>
      <c r="J6297" s="134">
        <v>0.25021105231903307</v>
      </c>
    </row>
    <row r="6298" spans="3:10" x14ac:dyDescent="0.3">
      <c r="C6298">
        <v>5821</v>
      </c>
      <c r="D6298" s="40">
        <v>1.9323046273077416</v>
      </c>
      <c r="I6298">
        <v>5821</v>
      </c>
      <c r="J6298" s="134">
        <v>0.39951919220369558</v>
      </c>
    </row>
    <row r="6299" spans="3:10" x14ac:dyDescent="0.3">
      <c r="C6299">
        <v>5822</v>
      </c>
      <c r="D6299" s="40">
        <v>2.6643925226185794</v>
      </c>
      <c r="I6299">
        <v>5822</v>
      </c>
      <c r="J6299" s="134">
        <v>0.16728363365784515</v>
      </c>
    </row>
    <row r="6300" spans="3:10" x14ac:dyDescent="0.3">
      <c r="C6300">
        <v>5823</v>
      </c>
      <c r="D6300" s="40">
        <v>2.0494051850274055</v>
      </c>
      <c r="I6300">
        <v>5823</v>
      </c>
      <c r="J6300" s="134">
        <v>0.25194353250584367</v>
      </c>
    </row>
    <row r="6301" spans="3:10" x14ac:dyDescent="0.3">
      <c r="C6301">
        <v>5824</v>
      </c>
      <c r="D6301" s="40">
        <v>2.9843386069500109</v>
      </c>
      <c r="I6301">
        <v>5824</v>
      </c>
      <c r="J6301" s="134">
        <v>0.1421595449266515</v>
      </c>
    </row>
    <row r="6302" spans="3:10" x14ac:dyDescent="0.3">
      <c r="C6302">
        <v>5825</v>
      </c>
      <c r="D6302" s="40">
        <v>1.7338902691590345</v>
      </c>
      <c r="I6302">
        <v>5825</v>
      </c>
      <c r="J6302" s="134">
        <v>0.28912468196441377</v>
      </c>
    </row>
    <row r="6303" spans="3:10" x14ac:dyDescent="0.3">
      <c r="C6303">
        <v>5826</v>
      </c>
      <c r="D6303" s="40">
        <v>2.9044922951207219</v>
      </c>
      <c r="I6303">
        <v>5826</v>
      </c>
      <c r="J6303" s="134">
        <v>0.32914159586896541</v>
      </c>
    </row>
    <row r="6304" spans="3:10" x14ac:dyDescent="0.3">
      <c r="C6304">
        <v>5827</v>
      </c>
      <c r="D6304" s="40">
        <v>3.4859139652429105</v>
      </c>
      <c r="I6304">
        <v>5827</v>
      </c>
      <c r="J6304" s="134">
        <v>0.28158601504914405</v>
      </c>
    </row>
    <row r="6305" spans="3:10" x14ac:dyDescent="0.3">
      <c r="C6305">
        <v>5828</v>
      </c>
      <c r="D6305" s="40">
        <v>1.9263826492903866</v>
      </c>
      <c r="I6305">
        <v>5828</v>
      </c>
      <c r="J6305" s="134">
        <v>0.148868071446705</v>
      </c>
    </row>
    <row r="6306" spans="3:10" x14ac:dyDescent="0.3">
      <c r="C6306">
        <v>5829</v>
      </c>
      <c r="D6306" s="40">
        <v>3.3083182118896168</v>
      </c>
      <c r="I6306">
        <v>5829</v>
      </c>
      <c r="J6306" s="134">
        <v>0.12070648785803662</v>
      </c>
    </row>
    <row r="6307" spans="3:10" x14ac:dyDescent="0.3">
      <c r="C6307">
        <v>5830</v>
      </c>
      <c r="D6307" s="40">
        <v>2.4665462205060265</v>
      </c>
      <c r="I6307">
        <v>5830</v>
      </c>
      <c r="J6307" s="134">
        <v>0.24403401575303163</v>
      </c>
    </row>
    <row r="6308" spans="3:10" x14ac:dyDescent="0.3">
      <c r="C6308">
        <v>5831</v>
      </c>
      <c r="D6308" s="40">
        <v>2.869468524622961</v>
      </c>
      <c r="I6308">
        <v>5831</v>
      </c>
      <c r="J6308" s="134">
        <v>0.15654836391516347</v>
      </c>
    </row>
    <row r="6309" spans="3:10" x14ac:dyDescent="0.3">
      <c r="C6309">
        <v>5832</v>
      </c>
      <c r="D6309" s="40">
        <v>2.3048556727525056</v>
      </c>
      <c r="I6309">
        <v>5832</v>
      </c>
      <c r="J6309" s="134">
        <v>0.39228983065412626</v>
      </c>
    </row>
    <row r="6310" spans="3:10" x14ac:dyDescent="0.3">
      <c r="C6310">
        <v>5833</v>
      </c>
      <c r="D6310" s="40">
        <v>3.3911230286431868</v>
      </c>
      <c r="I6310">
        <v>5833</v>
      </c>
      <c r="J6310" s="134">
        <v>0.12294210445165921</v>
      </c>
    </row>
    <row r="6311" spans="3:10" x14ac:dyDescent="0.3">
      <c r="C6311">
        <v>5834</v>
      </c>
      <c r="D6311" s="40">
        <v>2.1814242089719933</v>
      </c>
      <c r="I6311">
        <v>5834</v>
      </c>
      <c r="J6311" s="134">
        <v>0.30679168117024935</v>
      </c>
    </row>
    <row r="6312" spans="3:10" x14ac:dyDescent="0.3">
      <c r="C6312">
        <v>5835</v>
      </c>
      <c r="D6312" s="40">
        <v>2.4635696773520528</v>
      </c>
      <c r="I6312">
        <v>5835</v>
      </c>
      <c r="J6312" s="134">
        <v>0.25733354960571586</v>
      </c>
    </row>
    <row r="6313" spans="3:10" x14ac:dyDescent="0.3">
      <c r="C6313">
        <v>5836</v>
      </c>
      <c r="D6313" s="40">
        <v>2.3795940088639176</v>
      </c>
      <c r="I6313">
        <v>5836</v>
      </c>
      <c r="J6313" s="134">
        <v>0.38382713230110577</v>
      </c>
    </row>
    <row r="6314" spans="3:10" x14ac:dyDescent="0.3">
      <c r="C6314">
        <v>5837</v>
      </c>
      <c r="D6314" s="40">
        <v>2.2699007124435004</v>
      </c>
      <c r="I6314">
        <v>5837</v>
      </c>
      <c r="J6314" s="134">
        <v>0.23287914387935227</v>
      </c>
    </row>
    <row r="6315" spans="3:10" x14ac:dyDescent="0.3">
      <c r="C6315">
        <v>5838</v>
      </c>
      <c r="D6315" s="40">
        <v>1.7907106741389867</v>
      </c>
      <c r="I6315">
        <v>5838</v>
      </c>
      <c r="J6315" s="134">
        <v>0.35221611224123772</v>
      </c>
    </row>
    <row r="6316" spans="3:10" x14ac:dyDescent="0.3">
      <c r="C6316">
        <v>5839</v>
      </c>
      <c r="D6316" s="40">
        <v>2.4494575820256976</v>
      </c>
      <c r="I6316">
        <v>5839</v>
      </c>
      <c r="J6316" s="134">
        <v>0.27082214011926475</v>
      </c>
    </row>
    <row r="6317" spans="3:10" x14ac:dyDescent="0.3">
      <c r="C6317">
        <v>5840</v>
      </c>
      <c r="D6317" s="40">
        <v>2.9983175376646898</v>
      </c>
      <c r="I6317">
        <v>5840</v>
      </c>
      <c r="J6317" s="134">
        <v>0.29236655366862285</v>
      </c>
    </row>
    <row r="6318" spans="3:10" x14ac:dyDescent="0.3">
      <c r="C6318">
        <v>5841</v>
      </c>
      <c r="D6318" s="40">
        <v>2.7062279796906759</v>
      </c>
      <c r="I6318">
        <v>5841</v>
      </c>
      <c r="J6318" s="134">
        <v>0.35868696439597514</v>
      </c>
    </row>
    <row r="6319" spans="3:10" x14ac:dyDescent="0.3">
      <c r="C6319">
        <v>5842</v>
      </c>
      <c r="D6319" s="40">
        <v>2.7122416844741997</v>
      </c>
      <c r="I6319">
        <v>5842</v>
      </c>
      <c r="J6319" s="134">
        <v>0.24530189451002027</v>
      </c>
    </row>
    <row r="6320" spans="3:10" x14ac:dyDescent="0.3">
      <c r="C6320">
        <v>5843</v>
      </c>
      <c r="D6320" s="40">
        <v>2.4643798072593612</v>
      </c>
      <c r="I6320">
        <v>5843</v>
      </c>
      <c r="J6320" s="134">
        <v>0.24442903377405822</v>
      </c>
    </row>
    <row r="6321" spans="3:10" x14ac:dyDescent="0.3">
      <c r="C6321">
        <v>5844</v>
      </c>
      <c r="D6321" s="40">
        <v>2.2341199368261777</v>
      </c>
      <c r="I6321">
        <v>5844</v>
      </c>
      <c r="J6321" s="134">
        <v>0.25652211179627948</v>
      </c>
    </row>
    <row r="6322" spans="3:10" x14ac:dyDescent="0.3">
      <c r="C6322">
        <v>5845</v>
      </c>
      <c r="D6322" s="40">
        <v>2.8681624885686587</v>
      </c>
      <c r="I6322">
        <v>5845</v>
      </c>
      <c r="J6322" s="134">
        <v>0.10361063988431929</v>
      </c>
    </row>
    <row r="6323" spans="3:10" x14ac:dyDescent="0.3">
      <c r="C6323">
        <v>5846</v>
      </c>
      <c r="D6323" s="40">
        <v>2.7463235958354675</v>
      </c>
      <c r="I6323">
        <v>5846</v>
      </c>
      <c r="J6323" s="134">
        <v>0.21929842489237128</v>
      </c>
    </row>
    <row r="6324" spans="3:10" x14ac:dyDescent="0.3">
      <c r="C6324">
        <v>5847</v>
      </c>
      <c r="D6324" s="40">
        <v>2.0365104645674537</v>
      </c>
      <c r="I6324">
        <v>5847</v>
      </c>
      <c r="J6324" s="134">
        <v>0.16951502141188191</v>
      </c>
    </row>
    <row r="6325" spans="3:10" x14ac:dyDescent="0.3">
      <c r="C6325">
        <v>5848</v>
      </c>
      <c r="D6325" s="40">
        <v>2.0007343910596056</v>
      </c>
      <c r="I6325">
        <v>5848</v>
      </c>
      <c r="J6325" s="134">
        <v>0.16442320024550972</v>
      </c>
    </row>
    <row r="6326" spans="3:10" x14ac:dyDescent="0.3">
      <c r="C6326">
        <v>5849</v>
      </c>
      <c r="D6326" s="40">
        <v>1.968729284948981</v>
      </c>
      <c r="I6326">
        <v>5849</v>
      </c>
      <c r="J6326" s="134">
        <v>6.7921377510955061E-2</v>
      </c>
    </row>
    <row r="6327" spans="3:10" x14ac:dyDescent="0.3">
      <c r="C6327">
        <v>5850</v>
      </c>
      <c r="D6327" s="40">
        <v>2.1458795292670976</v>
      </c>
      <c r="I6327">
        <v>5850</v>
      </c>
      <c r="J6327" s="134">
        <v>0.12372829903342852</v>
      </c>
    </row>
    <row r="6328" spans="3:10" x14ac:dyDescent="0.3">
      <c r="C6328">
        <v>5851</v>
      </c>
      <c r="D6328" s="40">
        <v>2.6155032923780599</v>
      </c>
      <c r="I6328">
        <v>5851</v>
      </c>
      <c r="J6328" s="134">
        <v>0.25406803184001747</v>
      </c>
    </row>
    <row r="6329" spans="3:10" x14ac:dyDescent="0.3">
      <c r="C6329">
        <v>5852</v>
      </c>
      <c r="D6329" s="40">
        <v>2.1870608997026117</v>
      </c>
      <c r="I6329">
        <v>5852</v>
      </c>
      <c r="J6329" s="134">
        <v>0.32835490079952656</v>
      </c>
    </row>
    <row r="6330" spans="3:10" x14ac:dyDescent="0.3">
      <c r="C6330">
        <v>5853</v>
      </c>
      <c r="D6330" s="40">
        <v>3.1693486167300176</v>
      </c>
      <c r="I6330">
        <v>5853</v>
      </c>
      <c r="J6330" s="134">
        <v>0.27582036273667221</v>
      </c>
    </row>
    <row r="6331" spans="3:10" x14ac:dyDescent="0.3">
      <c r="C6331">
        <v>5854</v>
      </c>
      <c r="D6331" s="40">
        <v>2.0512860175452579</v>
      </c>
      <c r="I6331">
        <v>5854</v>
      </c>
      <c r="J6331" s="134">
        <v>0.33741346766247005</v>
      </c>
    </row>
    <row r="6332" spans="3:10" x14ac:dyDescent="0.3">
      <c r="C6332">
        <v>5855</v>
      </c>
      <c r="D6332" s="40">
        <v>2.5663793573962743</v>
      </c>
      <c r="I6332">
        <v>5855</v>
      </c>
      <c r="J6332" s="134">
        <v>7.5804405702209809E-2</v>
      </c>
    </row>
    <row r="6333" spans="3:10" x14ac:dyDescent="0.3">
      <c r="C6333">
        <v>5856</v>
      </c>
      <c r="D6333" s="40">
        <v>2.882210313391588</v>
      </c>
      <c r="I6333">
        <v>5856</v>
      </c>
      <c r="J6333" s="134">
        <v>0.35026627325810411</v>
      </c>
    </row>
    <row r="6334" spans="3:10" x14ac:dyDescent="0.3">
      <c r="C6334">
        <v>5857</v>
      </c>
      <c r="D6334" s="40">
        <v>3.236008605861572</v>
      </c>
      <c r="I6334">
        <v>5857</v>
      </c>
      <c r="J6334" s="134">
        <v>0.10378037165545151</v>
      </c>
    </row>
    <row r="6335" spans="3:10" x14ac:dyDescent="0.3">
      <c r="C6335">
        <v>5858</v>
      </c>
      <c r="D6335" s="40">
        <v>2.699031077100007</v>
      </c>
      <c r="I6335">
        <v>5858</v>
      </c>
      <c r="J6335" s="134">
        <v>0.19335024226932962</v>
      </c>
    </row>
    <row r="6336" spans="3:10" x14ac:dyDescent="0.3">
      <c r="C6336">
        <v>5859</v>
      </c>
      <c r="D6336" s="40">
        <v>2.3572132737924272</v>
      </c>
      <c r="I6336">
        <v>5859</v>
      </c>
      <c r="J6336" s="134">
        <v>0.27336885712788428</v>
      </c>
    </row>
    <row r="6337" spans="3:10" x14ac:dyDescent="0.3">
      <c r="C6337">
        <v>5860</v>
      </c>
      <c r="D6337" s="40">
        <v>2.9370577246282479</v>
      </c>
      <c r="I6337">
        <v>5860</v>
      </c>
      <c r="J6337" s="134">
        <v>5.8078696814938269E-2</v>
      </c>
    </row>
    <row r="6338" spans="3:10" x14ac:dyDescent="0.3">
      <c r="C6338">
        <v>5861</v>
      </c>
      <c r="D6338" s="40">
        <v>2.6219644013298438</v>
      </c>
      <c r="I6338">
        <v>5861</v>
      </c>
      <c r="J6338" s="134">
        <v>0.33637742719076513</v>
      </c>
    </row>
    <row r="6339" spans="3:10" x14ac:dyDescent="0.3">
      <c r="C6339">
        <v>5862</v>
      </c>
      <c r="D6339" s="40">
        <v>1.6790796876246212</v>
      </c>
      <c r="I6339">
        <v>5862</v>
      </c>
      <c r="J6339" s="134">
        <v>0.24330540416217539</v>
      </c>
    </row>
    <row r="6340" spans="3:10" x14ac:dyDescent="0.3">
      <c r="C6340">
        <v>5863</v>
      </c>
      <c r="D6340" s="40">
        <v>2.1476261505367953</v>
      </c>
      <c r="I6340">
        <v>5863</v>
      </c>
      <c r="J6340" s="134">
        <v>0.28124566958924158</v>
      </c>
    </row>
    <row r="6341" spans="3:10" x14ac:dyDescent="0.3">
      <c r="C6341">
        <v>5864</v>
      </c>
      <c r="D6341" s="40">
        <v>2.1987594701482762</v>
      </c>
      <c r="I6341">
        <v>5864</v>
      </c>
      <c r="J6341" s="134">
        <v>0.3027898535411031</v>
      </c>
    </row>
    <row r="6342" spans="3:10" x14ac:dyDescent="0.3">
      <c r="C6342">
        <v>5865</v>
      </c>
      <c r="D6342" s="40">
        <v>2.902060228118418</v>
      </c>
      <c r="I6342">
        <v>5865</v>
      </c>
      <c r="J6342" s="134">
        <v>0.16626006316848874</v>
      </c>
    </row>
    <row r="6343" spans="3:10" x14ac:dyDescent="0.3">
      <c r="C6343">
        <v>5866</v>
      </c>
      <c r="D6343" s="40">
        <v>2.0389480623798311</v>
      </c>
      <c r="I6343">
        <v>5866</v>
      </c>
      <c r="J6343" s="134">
        <v>8.219263350142092E-2</v>
      </c>
    </row>
    <row r="6344" spans="3:10" x14ac:dyDescent="0.3">
      <c r="C6344">
        <v>5867</v>
      </c>
      <c r="D6344" s="40">
        <v>2.2609065280684839</v>
      </c>
      <c r="I6344">
        <v>5867</v>
      </c>
      <c r="J6344" s="134">
        <v>0.19392697147172044</v>
      </c>
    </row>
    <row r="6345" spans="3:10" x14ac:dyDescent="0.3">
      <c r="C6345">
        <v>5868</v>
      </c>
      <c r="D6345" s="40">
        <v>1.6396394286044109</v>
      </c>
      <c r="I6345">
        <v>5868</v>
      </c>
      <c r="J6345" s="134">
        <v>0.25917750389527017</v>
      </c>
    </row>
    <row r="6346" spans="3:10" x14ac:dyDescent="0.3">
      <c r="C6346">
        <v>5869</v>
      </c>
      <c r="D6346" s="40">
        <v>1.9118211412185526</v>
      </c>
      <c r="I6346">
        <v>5869</v>
      </c>
      <c r="J6346" s="134">
        <v>0.30744157904958946</v>
      </c>
    </row>
    <row r="6347" spans="3:10" x14ac:dyDescent="0.3">
      <c r="C6347">
        <v>5870</v>
      </c>
      <c r="D6347" s="40">
        <v>1.9486292172491404</v>
      </c>
      <c r="I6347">
        <v>5870</v>
      </c>
      <c r="J6347" s="134">
        <v>0.37144814759445666</v>
      </c>
    </row>
    <row r="6348" spans="3:10" x14ac:dyDescent="0.3">
      <c r="C6348">
        <v>5871</v>
      </c>
      <c r="D6348" s="40">
        <v>3.4833118666280205</v>
      </c>
      <c r="I6348">
        <v>5871</v>
      </c>
      <c r="J6348" s="134">
        <v>0.20628845697327014</v>
      </c>
    </row>
    <row r="6349" spans="3:10" x14ac:dyDescent="0.3">
      <c r="C6349">
        <v>5872</v>
      </c>
      <c r="D6349" s="40">
        <v>3.1378717174263757</v>
      </c>
      <c r="I6349">
        <v>5872</v>
      </c>
      <c r="J6349" s="134">
        <v>0.33507791725891711</v>
      </c>
    </row>
    <row r="6350" spans="3:10" x14ac:dyDescent="0.3">
      <c r="C6350">
        <v>5873</v>
      </c>
      <c r="D6350" s="40">
        <v>3.1195154346680249</v>
      </c>
      <c r="I6350">
        <v>5873</v>
      </c>
      <c r="J6350" s="134">
        <v>0.28589109803032975</v>
      </c>
    </row>
    <row r="6351" spans="3:10" x14ac:dyDescent="0.3">
      <c r="C6351">
        <v>5874</v>
      </c>
      <c r="D6351" s="40">
        <v>3.0057494093790829</v>
      </c>
      <c r="I6351">
        <v>5874</v>
      </c>
      <c r="J6351" s="134">
        <v>0.11008988117142193</v>
      </c>
    </row>
    <row r="6352" spans="3:10" x14ac:dyDescent="0.3">
      <c r="C6352">
        <v>5875</v>
      </c>
      <c r="D6352" s="40">
        <v>1.5495470583421189</v>
      </c>
      <c r="I6352">
        <v>5875</v>
      </c>
      <c r="J6352" s="134">
        <v>0.1564424256962873</v>
      </c>
    </row>
    <row r="6353" spans="3:10" x14ac:dyDescent="0.3">
      <c r="C6353">
        <v>5876</v>
      </c>
      <c r="D6353" s="40">
        <v>2.8487364150429775</v>
      </c>
      <c r="I6353">
        <v>5876</v>
      </c>
      <c r="J6353" s="134">
        <v>0.2694531220891998</v>
      </c>
    </row>
    <row r="6354" spans="3:10" x14ac:dyDescent="0.3">
      <c r="C6354">
        <v>5877</v>
      </c>
      <c r="D6354" s="40">
        <v>1.8373347773572344</v>
      </c>
      <c r="I6354">
        <v>5877</v>
      </c>
      <c r="J6354" s="134">
        <v>0.20527787524389818</v>
      </c>
    </row>
    <row r="6355" spans="3:10" x14ac:dyDescent="0.3">
      <c r="C6355">
        <v>5878</v>
      </c>
      <c r="D6355" s="40">
        <v>1.7168433331842035</v>
      </c>
      <c r="I6355">
        <v>5878</v>
      </c>
      <c r="J6355" s="134">
        <v>0.14833725598218916</v>
      </c>
    </row>
    <row r="6356" spans="3:10" x14ac:dyDescent="0.3">
      <c r="C6356">
        <v>5879</v>
      </c>
      <c r="D6356" s="40">
        <v>2.3310543156144421</v>
      </c>
      <c r="I6356">
        <v>5879</v>
      </c>
      <c r="J6356" s="134">
        <v>0.24640001529319555</v>
      </c>
    </row>
    <row r="6357" spans="3:10" x14ac:dyDescent="0.3">
      <c r="C6357">
        <v>5880</v>
      </c>
      <c r="D6357" s="40">
        <v>3.4886555398172634</v>
      </c>
      <c r="I6357">
        <v>5880</v>
      </c>
      <c r="J6357" s="134">
        <v>0.28115836102084546</v>
      </c>
    </row>
    <row r="6358" spans="3:10" x14ac:dyDescent="0.3">
      <c r="C6358">
        <v>5881</v>
      </c>
      <c r="D6358" s="40">
        <v>1.8717680490033928</v>
      </c>
      <c r="I6358">
        <v>5881</v>
      </c>
      <c r="J6358" s="134">
        <v>0.17594385003201007</v>
      </c>
    </row>
    <row r="6359" spans="3:10" x14ac:dyDescent="0.3">
      <c r="C6359">
        <v>5882</v>
      </c>
      <c r="D6359" s="40">
        <v>2.9622824079818675</v>
      </c>
      <c r="I6359">
        <v>5882</v>
      </c>
      <c r="J6359" s="134">
        <v>0.25582439834712689</v>
      </c>
    </row>
    <row r="6360" spans="3:10" x14ac:dyDescent="0.3">
      <c r="C6360">
        <v>5883</v>
      </c>
      <c r="D6360" s="40">
        <v>1.903688343773456</v>
      </c>
      <c r="I6360">
        <v>5883</v>
      </c>
      <c r="J6360" s="134">
        <v>0.21288306611536134</v>
      </c>
    </row>
    <row r="6361" spans="3:10" x14ac:dyDescent="0.3">
      <c r="C6361">
        <v>5884</v>
      </c>
      <c r="D6361" s="40">
        <v>2.4460902519559382</v>
      </c>
      <c r="I6361">
        <v>5884</v>
      </c>
      <c r="J6361" s="134">
        <v>0.4022589259317837</v>
      </c>
    </row>
    <row r="6362" spans="3:10" x14ac:dyDescent="0.3">
      <c r="C6362">
        <v>5885</v>
      </c>
      <c r="D6362" s="40">
        <v>2.0371889885258558</v>
      </c>
      <c r="I6362">
        <v>5885</v>
      </c>
      <c r="J6362" s="134">
        <v>0.17534555552197006</v>
      </c>
    </row>
    <row r="6363" spans="3:10" x14ac:dyDescent="0.3">
      <c r="C6363">
        <v>5886</v>
      </c>
      <c r="D6363" s="40">
        <v>1.740816429777541</v>
      </c>
      <c r="I6363">
        <v>5886</v>
      </c>
      <c r="J6363" s="134">
        <v>0.36549289879705293</v>
      </c>
    </row>
    <row r="6364" spans="3:10" x14ac:dyDescent="0.3">
      <c r="C6364">
        <v>5887</v>
      </c>
      <c r="D6364" s="40">
        <v>2.4019273833825161</v>
      </c>
      <c r="I6364">
        <v>5887</v>
      </c>
      <c r="J6364" s="134">
        <v>0.21981326164131154</v>
      </c>
    </row>
    <row r="6365" spans="3:10" x14ac:dyDescent="0.3">
      <c r="C6365">
        <v>5888</v>
      </c>
      <c r="D6365" s="40">
        <v>2.3516945214766687</v>
      </c>
      <c r="I6365">
        <v>5888</v>
      </c>
      <c r="J6365" s="134">
        <v>0.20970366006469754</v>
      </c>
    </row>
    <row r="6366" spans="3:10" x14ac:dyDescent="0.3">
      <c r="C6366">
        <v>5889</v>
      </c>
      <c r="D6366" s="40">
        <v>3.0309065760492389</v>
      </c>
      <c r="I6366">
        <v>5889</v>
      </c>
      <c r="J6366" s="134">
        <v>0.19798320847813677</v>
      </c>
    </row>
    <row r="6367" spans="3:10" x14ac:dyDescent="0.3">
      <c r="C6367">
        <v>5890</v>
      </c>
      <c r="D6367" s="40">
        <v>2.226455569975017</v>
      </c>
      <c r="I6367">
        <v>5890</v>
      </c>
      <c r="J6367" s="134">
        <v>0.23000453737057391</v>
      </c>
    </row>
    <row r="6368" spans="3:10" x14ac:dyDescent="0.3">
      <c r="C6368">
        <v>5891</v>
      </c>
      <c r="D6368" s="40">
        <v>2.1561464426105141</v>
      </c>
      <c r="I6368">
        <v>5891</v>
      </c>
      <c r="J6368" s="134">
        <v>0.26865501736118103</v>
      </c>
    </row>
    <row r="6369" spans="3:10" x14ac:dyDescent="0.3">
      <c r="C6369">
        <v>5892</v>
      </c>
      <c r="D6369" s="40">
        <v>2.3949092845693341</v>
      </c>
      <c r="I6369">
        <v>5892</v>
      </c>
      <c r="J6369" s="134">
        <v>0.3777973444037861</v>
      </c>
    </row>
    <row r="6370" spans="3:10" x14ac:dyDescent="0.3">
      <c r="C6370">
        <v>5893</v>
      </c>
      <c r="D6370" s="40">
        <v>2.4057320397777824</v>
      </c>
      <c r="I6370">
        <v>5893</v>
      </c>
      <c r="J6370" s="134">
        <v>0.12042855092550253</v>
      </c>
    </row>
    <row r="6371" spans="3:10" x14ac:dyDescent="0.3">
      <c r="C6371">
        <v>5894</v>
      </c>
      <c r="D6371" s="40">
        <v>1.9981516045648227</v>
      </c>
      <c r="I6371">
        <v>5894</v>
      </c>
      <c r="J6371" s="134">
        <v>0.17797731185012533</v>
      </c>
    </row>
    <row r="6372" spans="3:10" x14ac:dyDescent="0.3">
      <c r="C6372">
        <v>5895</v>
      </c>
      <c r="D6372" s="40">
        <v>3.115770203468148</v>
      </c>
      <c r="I6372">
        <v>5895</v>
      </c>
      <c r="J6372" s="134">
        <v>0.2843049641332831</v>
      </c>
    </row>
    <row r="6373" spans="3:10" x14ac:dyDescent="0.3">
      <c r="C6373">
        <v>5896</v>
      </c>
      <c r="D6373" s="40">
        <v>2.3072073867892664</v>
      </c>
      <c r="I6373">
        <v>5896</v>
      </c>
      <c r="J6373" s="134">
        <v>0.20148408353087133</v>
      </c>
    </row>
    <row r="6374" spans="3:10" x14ac:dyDescent="0.3">
      <c r="C6374">
        <v>5897</v>
      </c>
      <c r="D6374" s="40">
        <v>2.125044417013418</v>
      </c>
      <c r="I6374">
        <v>5897</v>
      </c>
      <c r="J6374" s="134">
        <v>0.32210834041747827</v>
      </c>
    </row>
    <row r="6375" spans="3:10" x14ac:dyDescent="0.3">
      <c r="C6375">
        <v>5898</v>
      </c>
      <c r="D6375" s="40">
        <v>1.9793695151858259</v>
      </c>
      <c r="I6375">
        <v>5898</v>
      </c>
      <c r="J6375" s="134">
        <v>0.21067870055873961</v>
      </c>
    </row>
    <row r="6376" spans="3:10" x14ac:dyDescent="0.3">
      <c r="C6376">
        <v>5899</v>
      </c>
      <c r="D6376" s="40">
        <v>3.4152627788949017</v>
      </c>
      <c r="I6376">
        <v>5899</v>
      </c>
      <c r="J6376" s="134">
        <v>0.36677997158101872</v>
      </c>
    </row>
    <row r="6377" spans="3:10" x14ac:dyDescent="0.3">
      <c r="C6377">
        <v>5900</v>
      </c>
      <c r="D6377" s="40">
        <v>3.2488789044648585</v>
      </c>
      <c r="I6377">
        <v>5900</v>
      </c>
      <c r="J6377" s="134">
        <v>0.3498547378930259</v>
      </c>
    </row>
    <row r="6378" spans="3:10" x14ac:dyDescent="0.3">
      <c r="C6378">
        <v>5901</v>
      </c>
      <c r="D6378" s="40">
        <v>2.7020963527996305</v>
      </c>
      <c r="I6378">
        <v>5901</v>
      </c>
      <c r="J6378" s="134">
        <v>0.27981545187716095</v>
      </c>
    </row>
    <row r="6379" spans="3:10" x14ac:dyDescent="0.3">
      <c r="C6379">
        <v>5902</v>
      </c>
      <c r="D6379" s="40">
        <v>1.6930355108760213</v>
      </c>
      <c r="I6379">
        <v>5902</v>
      </c>
      <c r="J6379" s="134">
        <v>0.17744786197753104</v>
      </c>
    </row>
    <row r="6380" spans="3:10" x14ac:dyDescent="0.3">
      <c r="C6380">
        <v>5903</v>
      </c>
      <c r="D6380" s="40">
        <v>1.6941592899998987</v>
      </c>
      <c r="I6380">
        <v>5903</v>
      </c>
      <c r="J6380" s="134">
        <v>0.21922737975372164</v>
      </c>
    </row>
    <row r="6381" spans="3:10" x14ac:dyDescent="0.3">
      <c r="C6381">
        <v>5904</v>
      </c>
      <c r="D6381" s="40">
        <v>2.8215854719064972</v>
      </c>
      <c r="I6381">
        <v>5904</v>
      </c>
      <c r="J6381" s="134">
        <v>0.32847234872061226</v>
      </c>
    </row>
    <row r="6382" spans="3:10" x14ac:dyDescent="0.3">
      <c r="C6382">
        <v>5905</v>
      </c>
      <c r="D6382" s="40">
        <v>1.9941330602262226</v>
      </c>
      <c r="I6382">
        <v>5905</v>
      </c>
      <c r="J6382" s="134">
        <v>0.17777492834411412</v>
      </c>
    </row>
    <row r="6383" spans="3:10" x14ac:dyDescent="0.3">
      <c r="C6383">
        <v>5906</v>
      </c>
      <c r="D6383" s="40">
        <v>2.8743635706704453</v>
      </c>
      <c r="I6383">
        <v>5906</v>
      </c>
      <c r="J6383" s="134">
        <v>0.205549205926987</v>
      </c>
    </row>
    <row r="6384" spans="3:10" x14ac:dyDescent="0.3">
      <c r="C6384">
        <v>5907</v>
      </c>
      <c r="D6384" s="40">
        <v>2.2700166574082727</v>
      </c>
      <c r="I6384">
        <v>5907</v>
      </c>
      <c r="J6384" s="134">
        <v>0.18093474438719204</v>
      </c>
    </row>
    <row r="6385" spans="3:10" x14ac:dyDescent="0.3">
      <c r="C6385">
        <v>5908</v>
      </c>
      <c r="D6385" s="40">
        <v>2.4383777420458363</v>
      </c>
      <c r="I6385">
        <v>5908</v>
      </c>
      <c r="J6385" s="134">
        <v>0.20721768976305466</v>
      </c>
    </row>
    <row r="6386" spans="3:10" x14ac:dyDescent="0.3">
      <c r="C6386">
        <v>5909</v>
      </c>
      <c r="D6386" s="40">
        <v>1.8515637860243785</v>
      </c>
      <c r="I6386">
        <v>5909</v>
      </c>
      <c r="J6386" s="134">
        <v>0.30592520065590234</v>
      </c>
    </row>
    <row r="6387" spans="3:10" x14ac:dyDescent="0.3">
      <c r="C6387">
        <v>5910</v>
      </c>
      <c r="D6387" s="40">
        <v>2.4900759846272789</v>
      </c>
      <c r="I6387">
        <v>5910</v>
      </c>
      <c r="J6387" s="134">
        <v>0.36697014204374123</v>
      </c>
    </row>
    <row r="6388" spans="3:10" x14ac:dyDescent="0.3">
      <c r="C6388">
        <v>5911</v>
      </c>
      <c r="D6388" s="40">
        <v>1.7710726625272326</v>
      </c>
      <c r="I6388">
        <v>5911</v>
      </c>
      <c r="J6388" s="134">
        <v>0.34885002464199832</v>
      </c>
    </row>
    <row r="6389" spans="3:10" x14ac:dyDescent="0.3">
      <c r="C6389">
        <v>5912</v>
      </c>
      <c r="D6389" s="40">
        <v>2.1276921575477901</v>
      </c>
      <c r="I6389">
        <v>5912</v>
      </c>
      <c r="J6389" s="134">
        <v>0.34688958191933716</v>
      </c>
    </row>
    <row r="6390" spans="3:10" x14ac:dyDescent="0.3">
      <c r="C6390">
        <v>5913</v>
      </c>
      <c r="D6390" s="40">
        <v>2.4852275377717943</v>
      </c>
      <c r="I6390">
        <v>5913</v>
      </c>
      <c r="J6390" s="134">
        <v>0.11969954701647634</v>
      </c>
    </row>
    <row r="6391" spans="3:10" x14ac:dyDescent="0.3">
      <c r="C6391">
        <v>5914</v>
      </c>
      <c r="D6391" s="40">
        <v>2.9219108941577439</v>
      </c>
      <c r="I6391">
        <v>5914</v>
      </c>
      <c r="J6391" s="134">
        <v>0.37246094721102097</v>
      </c>
    </row>
    <row r="6392" spans="3:10" x14ac:dyDescent="0.3">
      <c r="C6392">
        <v>5915</v>
      </c>
      <c r="D6392" s="40">
        <v>2.8765763817142309</v>
      </c>
      <c r="I6392">
        <v>5915</v>
      </c>
      <c r="J6392" s="134">
        <v>0.14927608110367174</v>
      </c>
    </row>
    <row r="6393" spans="3:10" x14ac:dyDescent="0.3">
      <c r="C6393">
        <v>5916</v>
      </c>
      <c r="D6393" s="40">
        <v>3.0689475258320185</v>
      </c>
      <c r="I6393">
        <v>5916</v>
      </c>
      <c r="J6393" s="134">
        <v>0.22352959000694028</v>
      </c>
    </row>
    <row r="6394" spans="3:10" x14ac:dyDescent="0.3">
      <c r="C6394">
        <v>5917</v>
      </c>
      <c r="D6394" s="40">
        <v>2.4991161175095682</v>
      </c>
      <c r="I6394">
        <v>5917</v>
      </c>
      <c r="J6394" s="134">
        <v>0.29818204918420999</v>
      </c>
    </row>
    <row r="6395" spans="3:10" x14ac:dyDescent="0.3">
      <c r="C6395">
        <v>5918</v>
      </c>
      <c r="D6395" s="40">
        <v>1.7229684684674296</v>
      </c>
      <c r="I6395">
        <v>5918</v>
      </c>
      <c r="J6395" s="134">
        <v>5.8217290277208456E-2</v>
      </c>
    </row>
    <row r="6396" spans="3:10" x14ac:dyDescent="0.3">
      <c r="C6396">
        <v>5919</v>
      </c>
      <c r="D6396" s="40">
        <v>2.7820696276761856</v>
      </c>
      <c r="I6396">
        <v>5919</v>
      </c>
      <c r="J6396" s="134">
        <v>0.24386583295680686</v>
      </c>
    </row>
    <row r="6397" spans="3:10" x14ac:dyDescent="0.3">
      <c r="C6397">
        <v>5920</v>
      </c>
      <c r="D6397" s="40">
        <v>1.8197530836615623</v>
      </c>
      <c r="I6397">
        <v>5920</v>
      </c>
      <c r="J6397" s="134">
        <v>0.30213356683029136</v>
      </c>
    </row>
    <row r="6398" spans="3:10" x14ac:dyDescent="0.3">
      <c r="C6398">
        <v>5921</v>
      </c>
      <c r="D6398" s="40">
        <v>3.2383889200296183</v>
      </c>
      <c r="I6398">
        <v>5921</v>
      </c>
      <c r="J6398" s="134">
        <v>0.21285439982320442</v>
      </c>
    </row>
    <row r="6399" spans="3:10" x14ac:dyDescent="0.3">
      <c r="C6399">
        <v>5922</v>
      </c>
      <c r="D6399" s="40">
        <v>2.953983369242013</v>
      </c>
      <c r="I6399">
        <v>5922</v>
      </c>
      <c r="J6399" s="134">
        <v>0.23220573883476336</v>
      </c>
    </row>
    <row r="6400" spans="3:10" x14ac:dyDescent="0.3">
      <c r="C6400">
        <v>5923</v>
      </c>
      <c r="D6400" s="40">
        <v>2.2875461973369364</v>
      </c>
      <c r="I6400">
        <v>5923</v>
      </c>
      <c r="J6400" s="134">
        <v>0.22010772330249351</v>
      </c>
    </row>
    <row r="6401" spans="3:10" x14ac:dyDescent="0.3">
      <c r="C6401">
        <v>5924</v>
      </c>
      <c r="D6401" s="40">
        <v>3.4905527724224408</v>
      </c>
      <c r="I6401">
        <v>5924</v>
      </c>
      <c r="J6401" s="134">
        <v>0.22541657305556151</v>
      </c>
    </row>
    <row r="6402" spans="3:10" x14ac:dyDescent="0.3">
      <c r="C6402">
        <v>5925</v>
      </c>
      <c r="D6402" s="40">
        <v>2.5788321281290036</v>
      </c>
      <c r="I6402">
        <v>5925</v>
      </c>
      <c r="J6402" s="134">
        <v>0.14091885614073774</v>
      </c>
    </row>
    <row r="6403" spans="3:10" x14ac:dyDescent="0.3">
      <c r="C6403">
        <v>5926</v>
      </c>
      <c r="D6403" s="40">
        <v>2.4391007152498281</v>
      </c>
      <c r="I6403">
        <v>5926</v>
      </c>
      <c r="J6403" s="134">
        <v>0.25440826551841167</v>
      </c>
    </row>
    <row r="6404" spans="3:10" x14ac:dyDescent="0.3">
      <c r="C6404">
        <v>5927</v>
      </c>
      <c r="D6404" s="40">
        <v>2.3886420989315638</v>
      </c>
      <c r="I6404">
        <v>5927</v>
      </c>
      <c r="J6404" s="134">
        <v>0.17375609175433859</v>
      </c>
    </row>
    <row r="6405" spans="3:10" x14ac:dyDescent="0.3">
      <c r="C6405">
        <v>5928</v>
      </c>
      <c r="D6405" s="40">
        <v>2.3482126030634096</v>
      </c>
      <c r="I6405">
        <v>5928</v>
      </c>
      <c r="J6405" s="134">
        <v>0.13036382237448585</v>
      </c>
    </row>
    <row r="6406" spans="3:10" x14ac:dyDescent="0.3">
      <c r="C6406">
        <v>5929</v>
      </c>
      <c r="D6406" s="40">
        <v>1.9688639856026708</v>
      </c>
      <c r="I6406">
        <v>5929</v>
      </c>
      <c r="J6406" s="134">
        <v>0.25482948567381558</v>
      </c>
    </row>
    <row r="6407" spans="3:10" x14ac:dyDescent="0.3">
      <c r="C6407">
        <v>5930</v>
      </c>
      <c r="D6407" s="40">
        <v>2.5899288802972094</v>
      </c>
      <c r="I6407">
        <v>5930</v>
      </c>
      <c r="J6407" s="134">
        <v>0.25619365253947568</v>
      </c>
    </row>
    <row r="6408" spans="3:10" x14ac:dyDescent="0.3">
      <c r="C6408">
        <v>5931</v>
      </c>
      <c r="D6408" s="40">
        <v>2.4430221690038278</v>
      </c>
      <c r="I6408">
        <v>5931</v>
      </c>
      <c r="J6408" s="134">
        <v>0.2320336438073296</v>
      </c>
    </row>
    <row r="6409" spans="3:10" x14ac:dyDescent="0.3">
      <c r="C6409">
        <v>5932</v>
      </c>
      <c r="D6409" s="40">
        <v>2.3419811471013672</v>
      </c>
      <c r="I6409">
        <v>5932</v>
      </c>
      <c r="J6409" s="134">
        <v>0.10249431990203517</v>
      </c>
    </row>
    <row r="6410" spans="3:10" x14ac:dyDescent="0.3">
      <c r="C6410">
        <v>5933</v>
      </c>
      <c r="D6410" s="40">
        <v>3.1066351960024745</v>
      </c>
      <c r="I6410">
        <v>5933</v>
      </c>
      <c r="J6410" s="134">
        <v>7.2075194335673443E-2</v>
      </c>
    </row>
    <row r="6411" spans="3:10" x14ac:dyDescent="0.3">
      <c r="C6411">
        <v>5934</v>
      </c>
      <c r="D6411" s="40">
        <v>2.0114914947112408</v>
      </c>
      <c r="I6411">
        <v>5934</v>
      </c>
      <c r="J6411" s="134">
        <v>0.2449575892228999</v>
      </c>
    </row>
    <row r="6412" spans="3:10" x14ac:dyDescent="0.3">
      <c r="C6412">
        <v>5935</v>
      </c>
      <c r="D6412" s="40">
        <v>3.1303338297590839</v>
      </c>
      <c r="I6412">
        <v>5935</v>
      </c>
      <c r="J6412" s="134">
        <v>0.1774159175320571</v>
      </c>
    </row>
    <row r="6413" spans="3:10" x14ac:dyDescent="0.3">
      <c r="C6413">
        <v>5936</v>
      </c>
      <c r="D6413" s="40">
        <v>2.3179859580872906</v>
      </c>
      <c r="I6413">
        <v>5936</v>
      </c>
      <c r="J6413" s="134">
        <v>0.31318733940333709</v>
      </c>
    </row>
    <row r="6414" spans="3:10" x14ac:dyDescent="0.3">
      <c r="C6414">
        <v>5937</v>
      </c>
      <c r="D6414" s="40">
        <v>3.4161069872243437</v>
      </c>
      <c r="I6414">
        <v>5937</v>
      </c>
      <c r="J6414" s="134">
        <v>0.25813026420045793</v>
      </c>
    </row>
    <row r="6415" spans="3:10" x14ac:dyDescent="0.3">
      <c r="C6415">
        <v>5938</v>
      </c>
      <c r="D6415" s="40">
        <v>2.5314498504498593</v>
      </c>
      <c r="I6415">
        <v>5938</v>
      </c>
      <c r="J6415" s="134">
        <v>0.18734204386908959</v>
      </c>
    </row>
    <row r="6416" spans="3:10" x14ac:dyDescent="0.3">
      <c r="C6416">
        <v>5939</v>
      </c>
      <c r="D6416" s="40">
        <v>2.6005752964661744</v>
      </c>
      <c r="I6416">
        <v>5939</v>
      </c>
      <c r="J6416" s="134">
        <v>0.23876639362387486</v>
      </c>
    </row>
    <row r="6417" spans="3:10" x14ac:dyDescent="0.3">
      <c r="C6417">
        <v>5940</v>
      </c>
      <c r="D6417" s="40">
        <v>2.5334813817549047</v>
      </c>
      <c r="I6417">
        <v>5940</v>
      </c>
      <c r="J6417" s="134">
        <v>0.24318573074253047</v>
      </c>
    </row>
    <row r="6418" spans="3:10" x14ac:dyDescent="0.3">
      <c r="C6418">
        <v>5941</v>
      </c>
      <c r="D6418" s="40">
        <v>2.586187117530927</v>
      </c>
      <c r="I6418">
        <v>5941</v>
      </c>
      <c r="J6418" s="134">
        <v>0.15378480872546541</v>
      </c>
    </row>
    <row r="6419" spans="3:10" x14ac:dyDescent="0.3">
      <c r="C6419">
        <v>5942</v>
      </c>
      <c r="D6419" s="40">
        <v>2.9013954915327433</v>
      </c>
      <c r="I6419">
        <v>5942</v>
      </c>
      <c r="J6419" s="134">
        <v>0.1584017581206596</v>
      </c>
    </row>
    <row r="6420" spans="3:10" x14ac:dyDescent="0.3">
      <c r="C6420">
        <v>5943</v>
      </c>
      <c r="D6420" s="40">
        <v>2.8112988019630172</v>
      </c>
      <c r="I6420">
        <v>5943</v>
      </c>
      <c r="J6420" s="134">
        <v>0.159170415931287</v>
      </c>
    </row>
    <row r="6421" spans="3:10" x14ac:dyDescent="0.3">
      <c r="C6421">
        <v>5944</v>
      </c>
      <c r="D6421" s="40">
        <v>3.0614401793894586</v>
      </c>
      <c r="I6421">
        <v>5944</v>
      </c>
      <c r="J6421" s="134">
        <v>0.29517182466517955</v>
      </c>
    </row>
    <row r="6422" spans="3:10" x14ac:dyDescent="0.3">
      <c r="C6422">
        <v>5945</v>
      </c>
      <c r="D6422" s="40">
        <v>3.2453346020225466</v>
      </c>
      <c r="I6422">
        <v>5945</v>
      </c>
      <c r="J6422" s="134">
        <v>8.6191701660898179E-2</v>
      </c>
    </row>
    <row r="6423" spans="3:10" x14ac:dyDescent="0.3">
      <c r="C6423">
        <v>5946</v>
      </c>
      <c r="D6423" s="40">
        <v>3.0977861096221795</v>
      </c>
      <c r="I6423">
        <v>5946</v>
      </c>
      <c r="J6423" s="134">
        <v>0.18335089974373453</v>
      </c>
    </row>
    <row r="6424" spans="3:10" x14ac:dyDescent="0.3">
      <c r="C6424">
        <v>5947</v>
      </c>
      <c r="D6424" s="40">
        <v>1.7681515927021922</v>
      </c>
      <c r="I6424">
        <v>5947</v>
      </c>
      <c r="J6424" s="134">
        <v>0.22778185113821592</v>
      </c>
    </row>
    <row r="6425" spans="3:10" x14ac:dyDescent="0.3">
      <c r="C6425">
        <v>5948</v>
      </c>
      <c r="D6425" s="40">
        <v>2.8292554919671877</v>
      </c>
      <c r="I6425">
        <v>5948</v>
      </c>
      <c r="J6425" s="134">
        <v>0.32579685673566572</v>
      </c>
    </row>
    <row r="6426" spans="3:10" x14ac:dyDescent="0.3">
      <c r="C6426">
        <v>5949</v>
      </c>
      <c r="D6426" s="40">
        <v>2.4278787331077925</v>
      </c>
      <c r="I6426">
        <v>5949</v>
      </c>
      <c r="J6426" s="134">
        <v>0.24407808386204266</v>
      </c>
    </row>
    <row r="6427" spans="3:10" x14ac:dyDescent="0.3">
      <c r="C6427">
        <v>5950</v>
      </c>
      <c r="D6427" s="40">
        <v>2.6131901419022205</v>
      </c>
      <c r="I6427">
        <v>5950</v>
      </c>
      <c r="J6427" s="134">
        <v>0.24489741091859663</v>
      </c>
    </row>
    <row r="6428" spans="3:10" x14ac:dyDescent="0.3">
      <c r="C6428">
        <v>5951</v>
      </c>
      <c r="D6428" s="40">
        <v>2.7265157194857563</v>
      </c>
      <c r="I6428">
        <v>5951</v>
      </c>
      <c r="J6428" s="134">
        <v>8.8806789728039126E-2</v>
      </c>
    </row>
    <row r="6429" spans="3:10" x14ac:dyDescent="0.3">
      <c r="C6429">
        <v>5952</v>
      </c>
      <c r="D6429" s="40">
        <v>2.8742830384842715</v>
      </c>
      <c r="I6429">
        <v>5952</v>
      </c>
      <c r="J6429" s="134">
        <v>0.26185923861977556</v>
      </c>
    </row>
    <row r="6430" spans="3:10" x14ac:dyDescent="0.3">
      <c r="C6430">
        <v>5953</v>
      </c>
      <c r="D6430" s="40">
        <v>2.1544789482077364</v>
      </c>
      <c r="I6430">
        <v>5953</v>
      </c>
      <c r="J6430" s="134">
        <v>0.28411529783499034</v>
      </c>
    </row>
    <row r="6431" spans="3:10" x14ac:dyDescent="0.3">
      <c r="C6431">
        <v>5954</v>
      </c>
      <c r="D6431" s="40">
        <v>2.7563338947170424</v>
      </c>
      <c r="I6431">
        <v>5954</v>
      </c>
      <c r="J6431" s="134">
        <v>0.31314653540434856</v>
      </c>
    </row>
    <row r="6432" spans="3:10" x14ac:dyDescent="0.3">
      <c r="C6432">
        <v>5955</v>
      </c>
      <c r="D6432" s="40">
        <v>3.0206531153787006</v>
      </c>
      <c r="I6432">
        <v>5955</v>
      </c>
      <c r="J6432" s="134">
        <v>0.22343568064900188</v>
      </c>
    </row>
    <row r="6433" spans="3:10" x14ac:dyDescent="0.3">
      <c r="C6433">
        <v>5956</v>
      </c>
      <c r="D6433" s="40">
        <v>2.6021539840176304</v>
      </c>
      <c r="I6433">
        <v>5956</v>
      </c>
      <c r="J6433" s="134">
        <v>0.20306178462582092</v>
      </c>
    </row>
    <row r="6434" spans="3:10" x14ac:dyDescent="0.3">
      <c r="C6434">
        <v>5957</v>
      </c>
      <c r="D6434" s="40">
        <v>2.3012587278409109</v>
      </c>
      <c r="I6434">
        <v>5957</v>
      </c>
      <c r="J6434" s="134">
        <v>0.21419994713476553</v>
      </c>
    </row>
    <row r="6435" spans="3:10" x14ac:dyDescent="0.3">
      <c r="C6435">
        <v>5958</v>
      </c>
      <c r="D6435" s="40">
        <v>2.6827753472969724</v>
      </c>
      <c r="I6435">
        <v>5958</v>
      </c>
      <c r="J6435" s="134">
        <v>0.33507551589764772</v>
      </c>
    </row>
    <row r="6436" spans="3:10" x14ac:dyDescent="0.3">
      <c r="C6436">
        <v>5959</v>
      </c>
      <c r="D6436" s="40">
        <v>2.7411606440227061</v>
      </c>
      <c r="I6436">
        <v>5959</v>
      </c>
      <c r="J6436" s="134">
        <v>0.18088768033171565</v>
      </c>
    </row>
    <row r="6437" spans="3:10" x14ac:dyDescent="0.3">
      <c r="C6437">
        <v>5960</v>
      </c>
      <c r="D6437" s="40">
        <v>2.7173807187925645</v>
      </c>
      <c r="I6437">
        <v>5960</v>
      </c>
      <c r="J6437" s="134">
        <v>0.13624770509795359</v>
      </c>
    </row>
    <row r="6438" spans="3:10" x14ac:dyDescent="0.3">
      <c r="C6438">
        <v>5961</v>
      </c>
      <c r="D6438" s="40">
        <v>2.8310771734900424</v>
      </c>
      <c r="I6438">
        <v>5961</v>
      </c>
      <c r="J6438" s="134">
        <v>0.27367714522291231</v>
      </c>
    </row>
    <row r="6439" spans="3:10" x14ac:dyDescent="0.3">
      <c r="C6439">
        <v>5962</v>
      </c>
      <c r="D6439" s="40">
        <v>2.9765177240637808</v>
      </c>
      <c r="I6439">
        <v>5962</v>
      </c>
      <c r="J6439" s="134">
        <v>0.21866562399083378</v>
      </c>
    </row>
    <row r="6440" spans="3:10" x14ac:dyDescent="0.3">
      <c r="C6440">
        <v>5963</v>
      </c>
      <c r="D6440" s="40">
        <v>1.933520652885218</v>
      </c>
      <c r="I6440">
        <v>5963</v>
      </c>
      <c r="J6440" s="134">
        <v>0.31717396120686669</v>
      </c>
    </row>
    <row r="6441" spans="3:10" x14ac:dyDescent="0.3">
      <c r="C6441">
        <v>5964</v>
      </c>
      <c r="D6441" s="40">
        <v>3.0163028492548682</v>
      </c>
      <c r="I6441">
        <v>5964</v>
      </c>
      <c r="J6441" s="134">
        <v>0.29002041523191058</v>
      </c>
    </row>
    <row r="6442" spans="3:10" x14ac:dyDescent="0.3">
      <c r="C6442">
        <v>5965</v>
      </c>
      <c r="D6442" s="40">
        <v>2.6457545168054155</v>
      </c>
      <c r="I6442">
        <v>5965</v>
      </c>
      <c r="J6442" s="134">
        <v>0.24171464194640779</v>
      </c>
    </row>
    <row r="6443" spans="3:10" x14ac:dyDescent="0.3">
      <c r="C6443">
        <v>5966</v>
      </c>
      <c r="D6443" s="40">
        <v>2.4217730137967424</v>
      </c>
      <c r="I6443">
        <v>5966</v>
      </c>
      <c r="J6443" s="134">
        <v>0.24508970797196405</v>
      </c>
    </row>
    <row r="6444" spans="3:10" x14ac:dyDescent="0.3">
      <c r="C6444">
        <v>5967</v>
      </c>
      <c r="D6444" s="40">
        <v>2.1329923491332869</v>
      </c>
      <c r="I6444">
        <v>5967</v>
      </c>
      <c r="J6444" s="134">
        <v>0.10878511700945359</v>
      </c>
    </row>
    <row r="6445" spans="3:10" x14ac:dyDescent="0.3">
      <c r="C6445">
        <v>5968</v>
      </c>
      <c r="D6445" s="40">
        <v>2.3682781174037464</v>
      </c>
      <c r="I6445">
        <v>5968</v>
      </c>
      <c r="J6445" s="134">
        <v>0.1793298712392668</v>
      </c>
    </row>
    <row r="6446" spans="3:10" x14ac:dyDescent="0.3">
      <c r="C6446">
        <v>5969</v>
      </c>
      <c r="D6446" s="40">
        <v>2.5083886604197998</v>
      </c>
      <c r="I6446">
        <v>5969</v>
      </c>
      <c r="J6446" s="134">
        <v>0.20251334002226695</v>
      </c>
    </row>
    <row r="6447" spans="3:10" x14ac:dyDescent="0.3">
      <c r="C6447">
        <v>5970</v>
      </c>
      <c r="D6447" s="40">
        <v>2.9191391171275187</v>
      </c>
      <c r="I6447">
        <v>5970</v>
      </c>
      <c r="J6447" s="134">
        <v>0.13430697008910619</v>
      </c>
    </row>
    <row r="6448" spans="3:10" x14ac:dyDescent="0.3">
      <c r="C6448">
        <v>5971</v>
      </c>
      <c r="D6448" s="40">
        <v>2.4416535621255715</v>
      </c>
      <c r="I6448">
        <v>5971</v>
      </c>
      <c r="J6448" s="134">
        <v>0.20050636318878334</v>
      </c>
    </row>
    <row r="6449" spans="3:10" x14ac:dyDescent="0.3">
      <c r="C6449">
        <v>5972</v>
      </c>
      <c r="D6449" s="40">
        <v>2.3545074705932008</v>
      </c>
      <c r="I6449">
        <v>5972</v>
      </c>
      <c r="J6449" s="134">
        <v>0.18866575832201282</v>
      </c>
    </row>
    <row r="6450" spans="3:10" x14ac:dyDescent="0.3">
      <c r="C6450">
        <v>5973</v>
      </c>
      <c r="D6450" s="40">
        <v>2.5336062509469355</v>
      </c>
      <c r="I6450">
        <v>5973</v>
      </c>
      <c r="J6450" s="134">
        <v>0.35686587463991493</v>
      </c>
    </row>
    <row r="6451" spans="3:10" x14ac:dyDescent="0.3">
      <c r="C6451">
        <v>5974</v>
      </c>
      <c r="D6451" s="40">
        <v>3.3494117160581438</v>
      </c>
      <c r="I6451">
        <v>5974</v>
      </c>
      <c r="J6451" s="134">
        <v>0.18485951081525531</v>
      </c>
    </row>
    <row r="6452" spans="3:10" x14ac:dyDescent="0.3">
      <c r="C6452">
        <v>5975</v>
      </c>
      <c r="D6452" s="40">
        <v>3.0857227629375985</v>
      </c>
      <c r="I6452">
        <v>5975</v>
      </c>
      <c r="J6452" s="134">
        <v>9.1646621376342274E-2</v>
      </c>
    </row>
    <row r="6453" spans="3:10" x14ac:dyDescent="0.3">
      <c r="C6453">
        <v>5976</v>
      </c>
      <c r="D6453" s="40">
        <v>2.3900563765408447</v>
      </c>
      <c r="I6453">
        <v>5976</v>
      </c>
      <c r="J6453" s="134">
        <v>0.23449498095930665</v>
      </c>
    </row>
    <row r="6454" spans="3:10" x14ac:dyDescent="0.3">
      <c r="C6454">
        <v>5977</v>
      </c>
      <c r="D6454" s="40">
        <v>3.0898292304932236</v>
      </c>
      <c r="I6454">
        <v>5977</v>
      </c>
      <c r="J6454" s="134">
        <v>0.31711969576705745</v>
      </c>
    </row>
    <row r="6455" spans="3:10" x14ac:dyDescent="0.3">
      <c r="C6455">
        <v>5978</v>
      </c>
      <c r="D6455" s="40">
        <v>3.0307782456702803</v>
      </c>
      <c r="I6455">
        <v>5978</v>
      </c>
      <c r="J6455" s="134">
        <v>0.18497431771950357</v>
      </c>
    </row>
    <row r="6456" spans="3:10" x14ac:dyDescent="0.3">
      <c r="C6456">
        <v>5979</v>
      </c>
      <c r="D6456" s="40">
        <v>3.0935372616021022</v>
      </c>
      <c r="I6456">
        <v>5979</v>
      </c>
      <c r="J6456" s="134">
        <v>0.2444659460319818</v>
      </c>
    </row>
    <row r="6457" spans="3:10" x14ac:dyDescent="0.3">
      <c r="C6457">
        <v>5980</v>
      </c>
      <c r="D6457" s="40">
        <v>2.4094920710337675</v>
      </c>
      <c r="I6457">
        <v>5980</v>
      </c>
      <c r="J6457" s="134">
        <v>0.30632398956918827</v>
      </c>
    </row>
    <row r="6458" spans="3:10" x14ac:dyDescent="0.3">
      <c r="C6458">
        <v>5981</v>
      </c>
      <c r="D6458" s="40">
        <v>2.6876753847134189</v>
      </c>
      <c r="I6458">
        <v>5981</v>
      </c>
      <c r="J6458" s="134">
        <v>0.25610990907801412</v>
      </c>
    </row>
    <row r="6459" spans="3:10" x14ac:dyDescent="0.3">
      <c r="C6459">
        <v>5982</v>
      </c>
      <c r="D6459" s="40">
        <v>2.0243163266667112</v>
      </c>
      <c r="I6459">
        <v>5982</v>
      </c>
      <c r="J6459" s="134">
        <v>0.203523476379742</v>
      </c>
    </row>
    <row r="6460" spans="3:10" x14ac:dyDescent="0.3">
      <c r="C6460">
        <v>5983</v>
      </c>
      <c r="D6460" s="40">
        <v>2.2181098670864783</v>
      </c>
      <c r="I6460">
        <v>5983</v>
      </c>
      <c r="J6460" s="134">
        <v>0.21200392973431859</v>
      </c>
    </row>
    <row r="6461" spans="3:10" x14ac:dyDescent="0.3">
      <c r="C6461">
        <v>5984</v>
      </c>
      <c r="D6461" s="40">
        <v>3.0807104220887775</v>
      </c>
      <c r="I6461">
        <v>5984</v>
      </c>
      <c r="J6461" s="134">
        <v>0.25666188818092772</v>
      </c>
    </row>
    <row r="6462" spans="3:10" x14ac:dyDescent="0.3">
      <c r="C6462">
        <v>5985</v>
      </c>
      <c r="D6462" s="40">
        <v>2.8181132338120478</v>
      </c>
      <c r="I6462">
        <v>5985</v>
      </c>
      <c r="J6462" s="134">
        <v>0.29970652831016964</v>
      </c>
    </row>
    <row r="6463" spans="3:10" x14ac:dyDescent="0.3">
      <c r="C6463">
        <v>5986</v>
      </c>
      <c r="D6463" s="40">
        <v>1.8137049189870005</v>
      </c>
      <c r="I6463">
        <v>5986</v>
      </c>
      <c r="J6463" s="134">
        <v>0.18904477337524983</v>
      </c>
    </row>
    <row r="6464" spans="3:10" x14ac:dyDescent="0.3">
      <c r="C6464">
        <v>5987</v>
      </c>
      <c r="D6464" s="40">
        <v>2.7287760383215565</v>
      </c>
      <c r="I6464">
        <v>5987</v>
      </c>
      <c r="J6464" s="134">
        <v>0.25754589920958937</v>
      </c>
    </row>
    <row r="6465" spans="3:10" x14ac:dyDescent="0.3">
      <c r="C6465">
        <v>5988</v>
      </c>
      <c r="D6465" s="40">
        <v>2.9664692797588197</v>
      </c>
      <c r="I6465">
        <v>5988</v>
      </c>
      <c r="J6465" s="134">
        <v>0.22996346332347972</v>
      </c>
    </row>
    <row r="6466" spans="3:10" x14ac:dyDescent="0.3">
      <c r="C6466">
        <v>5989</v>
      </c>
      <c r="D6466" s="40">
        <v>3.2549796017073938</v>
      </c>
      <c r="I6466">
        <v>5989</v>
      </c>
      <c r="J6466" s="134">
        <v>0.29545540895950961</v>
      </c>
    </row>
    <row r="6467" spans="3:10" x14ac:dyDescent="0.3">
      <c r="C6467">
        <v>5990</v>
      </c>
      <c r="D6467" s="40">
        <v>3.2761585929507584</v>
      </c>
      <c r="I6467">
        <v>5990</v>
      </c>
      <c r="J6467" s="134">
        <v>0.20119434769297473</v>
      </c>
    </row>
    <row r="6468" spans="3:10" x14ac:dyDescent="0.3">
      <c r="C6468">
        <v>5991</v>
      </c>
      <c r="D6468" s="40">
        <v>2.4244594512190507</v>
      </c>
      <c r="I6468">
        <v>5991</v>
      </c>
      <c r="J6468" s="134">
        <v>7.0681328430221679E-2</v>
      </c>
    </row>
    <row r="6469" spans="3:10" x14ac:dyDescent="0.3">
      <c r="C6469">
        <v>5992</v>
      </c>
      <c r="D6469" s="40">
        <v>3.0405895675396888</v>
      </c>
      <c r="I6469">
        <v>5992</v>
      </c>
      <c r="J6469" s="134">
        <v>0.10340486101754087</v>
      </c>
    </row>
    <row r="6470" spans="3:10" x14ac:dyDescent="0.3">
      <c r="C6470">
        <v>5993</v>
      </c>
      <c r="D6470" s="40">
        <v>2.5416096204268395</v>
      </c>
      <c r="I6470">
        <v>5993</v>
      </c>
      <c r="J6470" s="134">
        <v>0.18174522682123451</v>
      </c>
    </row>
    <row r="6471" spans="3:10" x14ac:dyDescent="0.3">
      <c r="C6471">
        <v>5994</v>
      </c>
      <c r="D6471" s="40">
        <v>3.1454711754283062</v>
      </c>
      <c r="I6471">
        <v>5994</v>
      </c>
      <c r="J6471" s="134">
        <v>0.19991492862582194</v>
      </c>
    </row>
    <row r="6472" spans="3:10" x14ac:dyDescent="0.3">
      <c r="C6472">
        <v>5995</v>
      </c>
      <c r="D6472" s="40">
        <v>2.0529336360856183</v>
      </c>
      <c r="I6472">
        <v>5995</v>
      </c>
      <c r="J6472" s="134">
        <v>0.38583937375831678</v>
      </c>
    </row>
    <row r="6473" spans="3:10" x14ac:dyDescent="0.3">
      <c r="C6473">
        <v>5996</v>
      </c>
      <c r="D6473" s="40">
        <v>2.8111358488525982</v>
      </c>
      <c r="I6473">
        <v>5996</v>
      </c>
      <c r="J6473" s="134">
        <v>0.21839184565970116</v>
      </c>
    </row>
    <row r="6474" spans="3:10" x14ac:dyDescent="0.3">
      <c r="C6474">
        <v>5997</v>
      </c>
      <c r="D6474" s="40">
        <v>2.0017955186118566</v>
      </c>
      <c r="I6474">
        <v>5997</v>
      </c>
      <c r="J6474" s="134">
        <v>0.15139553114443571</v>
      </c>
    </row>
    <row r="6475" spans="3:10" x14ac:dyDescent="0.3">
      <c r="C6475">
        <v>5998</v>
      </c>
      <c r="D6475" s="40">
        <v>2.2367383150273801</v>
      </c>
      <c r="I6475">
        <v>5998</v>
      </c>
      <c r="J6475" s="134">
        <v>0.33593361821245482</v>
      </c>
    </row>
    <row r="6476" spans="3:10" x14ac:dyDescent="0.3">
      <c r="C6476">
        <v>5999</v>
      </c>
      <c r="D6476" s="40">
        <v>2.9866265046883917</v>
      </c>
      <c r="I6476">
        <v>5999</v>
      </c>
      <c r="J6476" s="134">
        <v>0.1374055714662028</v>
      </c>
    </row>
    <row r="6477" spans="3:10" x14ac:dyDescent="0.3">
      <c r="C6477">
        <v>6000</v>
      </c>
      <c r="D6477" s="40">
        <v>2.2114074914222992</v>
      </c>
      <c r="I6477">
        <v>6000</v>
      </c>
      <c r="J6477" s="134">
        <v>0.23245972345942767</v>
      </c>
    </row>
    <row r="6478" spans="3:10" x14ac:dyDescent="0.3">
      <c r="C6478">
        <v>6001</v>
      </c>
      <c r="D6478" s="40">
        <v>1.8582515521761056</v>
      </c>
      <c r="I6478">
        <v>6001</v>
      </c>
      <c r="J6478" s="134">
        <v>0.1750762736795346</v>
      </c>
    </row>
    <row r="6479" spans="3:10" x14ac:dyDescent="0.3">
      <c r="C6479">
        <v>6002</v>
      </c>
      <c r="D6479" s="40">
        <v>2.9642128363844096</v>
      </c>
      <c r="I6479">
        <v>6002</v>
      </c>
      <c r="J6479" s="134">
        <v>0.26487041705626924</v>
      </c>
    </row>
    <row r="6480" spans="3:10" x14ac:dyDescent="0.3">
      <c r="C6480">
        <v>6003</v>
      </c>
      <c r="D6480" s="40">
        <v>2.1044751441654683</v>
      </c>
      <c r="I6480">
        <v>6003</v>
      </c>
      <c r="J6480" s="134">
        <v>0.23900965413512121</v>
      </c>
    </row>
    <row r="6481" spans="3:10" x14ac:dyDescent="0.3">
      <c r="C6481">
        <v>6004</v>
      </c>
      <c r="D6481" s="40">
        <v>3.3917265963017789</v>
      </c>
      <c r="I6481">
        <v>6004</v>
      </c>
      <c r="J6481" s="134">
        <v>0.32293473263014194</v>
      </c>
    </row>
    <row r="6482" spans="3:10" x14ac:dyDescent="0.3">
      <c r="C6482">
        <v>6005</v>
      </c>
      <c r="D6482" s="40">
        <v>2.5570695595194683</v>
      </c>
      <c r="I6482">
        <v>6005</v>
      </c>
      <c r="J6482" s="134">
        <v>0.28050747559698253</v>
      </c>
    </row>
    <row r="6483" spans="3:10" x14ac:dyDescent="0.3">
      <c r="C6483">
        <v>6006</v>
      </c>
      <c r="D6483" s="40">
        <v>3.3864918777001138</v>
      </c>
      <c r="I6483">
        <v>6006</v>
      </c>
      <c r="J6483" s="134">
        <v>0.2643274278569443</v>
      </c>
    </row>
    <row r="6484" spans="3:10" x14ac:dyDescent="0.3">
      <c r="C6484">
        <v>6007</v>
      </c>
      <c r="D6484" s="40">
        <v>1.4110589800901887</v>
      </c>
      <c r="I6484">
        <v>6007</v>
      </c>
      <c r="J6484" s="134">
        <v>0.20507976917146986</v>
      </c>
    </row>
    <row r="6485" spans="3:10" x14ac:dyDescent="0.3">
      <c r="C6485">
        <v>6008</v>
      </c>
      <c r="D6485" s="40">
        <v>2.8702544920023958</v>
      </c>
      <c r="I6485">
        <v>6008</v>
      </c>
      <c r="J6485" s="134">
        <v>0.29213764690973631</v>
      </c>
    </row>
    <row r="6486" spans="3:10" x14ac:dyDescent="0.3">
      <c r="C6486">
        <v>6009</v>
      </c>
      <c r="D6486" s="40">
        <v>3.1108374601867763</v>
      </c>
      <c r="I6486">
        <v>6009</v>
      </c>
      <c r="J6486" s="134">
        <v>0.34491202082314065</v>
      </c>
    </row>
    <row r="6487" spans="3:10" x14ac:dyDescent="0.3">
      <c r="C6487">
        <v>6010</v>
      </c>
      <c r="D6487" s="40">
        <v>1.8503544741050582</v>
      </c>
      <c r="I6487">
        <v>6010</v>
      </c>
      <c r="J6487" s="134">
        <v>0.31321289121973517</v>
      </c>
    </row>
    <row r="6488" spans="3:10" x14ac:dyDescent="0.3">
      <c r="C6488">
        <v>6011</v>
      </c>
      <c r="D6488" s="40">
        <v>2.1665596195763759</v>
      </c>
      <c r="I6488">
        <v>6011</v>
      </c>
      <c r="J6488" s="134">
        <v>0.23298282354609912</v>
      </c>
    </row>
    <row r="6489" spans="3:10" x14ac:dyDescent="0.3">
      <c r="C6489">
        <v>6012</v>
      </c>
      <c r="D6489" s="40">
        <v>2.1078389684816976</v>
      </c>
      <c r="I6489">
        <v>6012</v>
      </c>
      <c r="J6489" s="134">
        <v>0.135841473283415</v>
      </c>
    </row>
    <row r="6490" spans="3:10" x14ac:dyDescent="0.3">
      <c r="C6490">
        <v>6013</v>
      </c>
      <c r="D6490" s="40">
        <v>2.3743128235967554</v>
      </c>
      <c r="I6490">
        <v>6013</v>
      </c>
      <c r="J6490" s="134">
        <v>0.24127207456990574</v>
      </c>
    </row>
    <row r="6491" spans="3:10" x14ac:dyDescent="0.3">
      <c r="C6491">
        <v>6014</v>
      </c>
      <c r="D6491" s="40">
        <v>2.6144845654856432</v>
      </c>
      <c r="I6491">
        <v>6014</v>
      </c>
      <c r="J6491" s="134">
        <v>0.29505637720755784</v>
      </c>
    </row>
    <row r="6492" spans="3:10" x14ac:dyDescent="0.3">
      <c r="C6492">
        <v>6015</v>
      </c>
      <c r="D6492" s="40">
        <v>2.309138398155862</v>
      </c>
      <c r="I6492">
        <v>6015</v>
      </c>
      <c r="J6492" s="134">
        <v>0.17976483711921176</v>
      </c>
    </row>
    <row r="6493" spans="3:10" x14ac:dyDescent="0.3">
      <c r="C6493">
        <v>6016</v>
      </c>
      <c r="D6493" s="40">
        <v>2.8003171988350628</v>
      </c>
      <c r="I6493">
        <v>6016</v>
      </c>
      <c r="J6493" s="134">
        <v>0.34425326269755252</v>
      </c>
    </row>
    <row r="6494" spans="3:10" x14ac:dyDescent="0.3">
      <c r="C6494">
        <v>6017</v>
      </c>
      <c r="D6494" s="40">
        <v>2.9011692350581888</v>
      </c>
      <c r="I6494">
        <v>6017</v>
      </c>
      <c r="J6494" s="134">
        <v>0.21295647093814019</v>
      </c>
    </row>
    <row r="6495" spans="3:10" x14ac:dyDescent="0.3">
      <c r="C6495">
        <v>6018</v>
      </c>
      <c r="D6495" s="40">
        <v>2.8182936801855627</v>
      </c>
      <c r="I6495">
        <v>6018</v>
      </c>
      <c r="J6495" s="134">
        <v>0.19820395768537002</v>
      </c>
    </row>
    <row r="6496" spans="3:10" x14ac:dyDescent="0.3">
      <c r="C6496">
        <v>6019</v>
      </c>
      <c r="D6496" s="40">
        <v>2.3806188826744661</v>
      </c>
      <c r="I6496">
        <v>6019</v>
      </c>
      <c r="J6496" s="134">
        <v>0.13342956018921415</v>
      </c>
    </row>
    <row r="6497" spans="3:10" x14ac:dyDescent="0.3">
      <c r="C6497">
        <v>6020</v>
      </c>
      <c r="D6497" s="40">
        <v>3.1819636173144517</v>
      </c>
      <c r="I6497">
        <v>6020</v>
      </c>
      <c r="J6497" s="134">
        <v>0.30004750059982621</v>
      </c>
    </row>
    <row r="6498" spans="3:10" x14ac:dyDescent="0.3">
      <c r="C6498">
        <v>6021</v>
      </c>
      <c r="D6498" s="40">
        <v>3.003272304581639</v>
      </c>
      <c r="I6498">
        <v>6021</v>
      </c>
      <c r="J6498" s="134">
        <v>0.18815934778245746</v>
      </c>
    </row>
    <row r="6499" spans="3:10" x14ac:dyDescent="0.3">
      <c r="C6499">
        <v>6022</v>
      </c>
      <c r="D6499" s="40">
        <v>3.1350113487144204</v>
      </c>
      <c r="I6499">
        <v>6022</v>
      </c>
      <c r="J6499" s="134">
        <v>0.1802201994815773</v>
      </c>
    </row>
    <row r="6500" spans="3:10" x14ac:dyDescent="0.3">
      <c r="C6500">
        <v>6023</v>
      </c>
      <c r="D6500" s="40">
        <v>3.0865489877553549</v>
      </c>
      <c r="I6500">
        <v>6023</v>
      </c>
      <c r="J6500" s="134">
        <v>0.25111816884346427</v>
      </c>
    </row>
    <row r="6501" spans="3:10" x14ac:dyDescent="0.3">
      <c r="C6501">
        <v>6024</v>
      </c>
      <c r="D6501" s="40">
        <v>1.6592110911773179</v>
      </c>
      <c r="I6501">
        <v>6024</v>
      </c>
      <c r="J6501" s="134">
        <v>0.28443326997139073</v>
      </c>
    </row>
    <row r="6502" spans="3:10" x14ac:dyDescent="0.3">
      <c r="C6502">
        <v>6025</v>
      </c>
      <c r="D6502" s="40">
        <v>1.9245701347426281</v>
      </c>
      <c r="I6502">
        <v>6025</v>
      </c>
      <c r="J6502" s="134">
        <v>0.25658201269432879</v>
      </c>
    </row>
    <row r="6503" spans="3:10" x14ac:dyDescent="0.3">
      <c r="C6503">
        <v>6026</v>
      </c>
      <c r="D6503" s="40">
        <v>1.4753656637338528</v>
      </c>
      <c r="I6503">
        <v>6026</v>
      </c>
      <c r="J6503" s="134">
        <v>0.21289236476290463</v>
      </c>
    </row>
    <row r="6504" spans="3:10" x14ac:dyDescent="0.3">
      <c r="C6504">
        <v>6027</v>
      </c>
      <c r="D6504" s="40">
        <v>1.972965322859612</v>
      </c>
      <c r="I6504">
        <v>6027</v>
      </c>
      <c r="J6504" s="134">
        <v>0.13645986368917429</v>
      </c>
    </row>
    <row r="6505" spans="3:10" x14ac:dyDescent="0.3">
      <c r="C6505">
        <v>6028</v>
      </c>
      <c r="D6505" s="40">
        <v>3.1077423085659039</v>
      </c>
      <c r="I6505">
        <v>6028</v>
      </c>
      <c r="J6505" s="134">
        <v>0.26283751242640219</v>
      </c>
    </row>
    <row r="6506" spans="3:10" x14ac:dyDescent="0.3">
      <c r="C6506">
        <v>6029</v>
      </c>
      <c r="D6506" s="40">
        <v>2.2465619733092312</v>
      </c>
      <c r="I6506">
        <v>6029</v>
      </c>
      <c r="J6506" s="134">
        <v>0.32601719235699833</v>
      </c>
    </row>
    <row r="6507" spans="3:10" x14ac:dyDescent="0.3">
      <c r="C6507">
        <v>6030</v>
      </c>
      <c r="D6507" s="40">
        <v>3.4125883748900643</v>
      </c>
      <c r="I6507">
        <v>6030</v>
      </c>
      <c r="J6507" s="134">
        <v>0.26390958928429908</v>
      </c>
    </row>
    <row r="6508" spans="3:10" x14ac:dyDescent="0.3">
      <c r="C6508">
        <v>6031</v>
      </c>
      <c r="D6508" s="40">
        <v>3.1108898856218952</v>
      </c>
      <c r="I6508">
        <v>6031</v>
      </c>
      <c r="J6508" s="134">
        <v>0.16186618803151931</v>
      </c>
    </row>
    <row r="6509" spans="3:10" x14ac:dyDescent="0.3">
      <c r="C6509">
        <v>6032</v>
      </c>
      <c r="D6509" s="40">
        <v>2.9381423026849101</v>
      </c>
      <c r="I6509">
        <v>6032</v>
      </c>
      <c r="J6509" s="134">
        <v>0.2156140171880947</v>
      </c>
    </row>
    <row r="6510" spans="3:10" x14ac:dyDescent="0.3">
      <c r="C6510">
        <v>6033</v>
      </c>
      <c r="D6510" s="40">
        <v>2.8084043318215963</v>
      </c>
      <c r="I6510">
        <v>6033</v>
      </c>
      <c r="J6510" s="134">
        <v>0.25993151348615573</v>
      </c>
    </row>
    <row r="6511" spans="3:10" x14ac:dyDescent="0.3">
      <c r="C6511">
        <v>6034</v>
      </c>
      <c r="D6511" s="40">
        <v>2.3794582125686623</v>
      </c>
      <c r="I6511">
        <v>6034</v>
      </c>
      <c r="J6511" s="134">
        <v>0.17423076000278948</v>
      </c>
    </row>
    <row r="6512" spans="3:10" x14ac:dyDescent="0.3">
      <c r="C6512">
        <v>6035</v>
      </c>
      <c r="D6512" s="40">
        <v>3.0747712953657778</v>
      </c>
      <c r="I6512">
        <v>6035</v>
      </c>
      <c r="J6512" s="134">
        <v>0.16088424186481753</v>
      </c>
    </row>
    <row r="6513" spans="3:10" x14ac:dyDescent="0.3">
      <c r="C6513">
        <v>6036</v>
      </c>
      <c r="D6513" s="40">
        <v>2.5683688953955177</v>
      </c>
      <c r="I6513">
        <v>6036</v>
      </c>
      <c r="J6513" s="134">
        <v>0.25016462167945597</v>
      </c>
    </row>
    <row r="6514" spans="3:10" x14ac:dyDescent="0.3">
      <c r="C6514">
        <v>6037</v>
      </c>
      <c r="D6514" s="40">
        <v>2.9785008212629642</v>
      </c>
      <c r="I6514">
        <v>6037</v>
      </c>
      <c r="J6514" s="134">
        <v>0.20323443948482156</v>
      </c>
    </row>
    <row r="6515" spans="3:10" x14ac:dyDescent="0.3">
      <c r="C6515">
        <v>6038</v>
      </c>
      <c r="D6515" s="40">
        <v>1.8726064816527466</v>
      </c>
      <c r="I6515">
        <v>6038</v>
      </c>
      <c r="J6515" s="134">
        <v>0.27905809845984408</v>
      </c>
    </row>
    <row r="6516" spans="3:10" x14ac:dyDescent="0.3">
      <c r="C6516">
        <v>6039</v>
      </c>
      <c r="D6516" s="40">
        <v>3.3944034024973972</v>
      </c>
      <c r="I6516">
        <v>6039</v>
      </c>
      <c r="J6516" s="134">
        <v>0.24519595468576449</v>
      </c>
    </row>
    <row r="6517" spans="3:10" x14ac:dyDescent="0.3">
      <c r="C6517">
        <v>6040</v>
      </c>
      <c r="D6517" s="40">
        <v>2.5814503283775259</v>
      </c>
      <c r="I6517">
        <v>6040</v>
      </c>
      <c r="J6517" s="134">
        <v>0.11478432659740645</v>
      </c>
    </row>
    <row r="6518" spans="3:10" x14ac:dyDescent="0.3">
      <c r="C6518">
        <v>6041</v>
      </c>
      <c r="D6518" s="40">
        <v>2.5568357497594851</v>
      </c>
      <c r="I6518">
        <v>6041</v>
      </c>
      <c r="J6518" s="134">
        <v>0.28831108942147576</v>
      </c>
    </row>
    <row r="6519" spans="3:10" x14ac:dyDescent="0.3">
      <c r="C6519">
        <v>6042</v>
      </c>
      <c r="D6519" s="40">
        <v>2.7638385483366013</v>
      </c>
      <c r="I6519">
        <v>6042</v>
      </c>
      <c r="J6519" s="134">
        <v>0.13302084590210161</v>
      </c>
    </row>
    <row r="6520" spans="3:10" x14ac:dyDescent="0.3">
      <c r="C6520">
        <v>6043</v>
      </c>
      <c r="D6520" s="40">
        <v>1.8659033265713945</v>
      </c>
      <c r="I6520">
        <v>6043</v>
      </c>
      <c r="J6520" s="134">
        <v>0.15397092049328553</v>
      </c>
    </row>
    <row r="6521" spans="3:10" x14ac:dyDescent="0.3">
      <c r="C6521">
        <v>6044</v>
      </c>
      <c r="D6521" s="40">
        <v>2.2810717859934675</v>
      </c>
      <c r="I6521">
        <v>6044</v>
      </c>
      <c r="J6521" s="134">
        <v>0.28260730562334713</v>
      </c>
    </row>
    <row r="6522" spans="3:10" x14ac:dyDescent="0.3">
      <c r="C6522">
        <v>6045</v>
      </c>
      <c r="D6522" s="40">
        <v>2.3355497857399641</v>
      </c>
      <c r="I6522">
        <v>6045</v>
      </c>
      <c r="J6522" s="134">
        <v>0.17178970469043131</v>
      </c>
    </row>
    <row r="6523" spans="3:10" x14ac:dyDescent="0.3">
      <c r="C6523">
        <v>6046</v>
      </c>
      <c r="D6523" s="40">
        <v>3.1839353615364496</v>
      </c>
      <c r="I6523">
        <v>6046</v>
      </c>
      <c r="J6523" s="134">
        <v>0.13001366449334406</v>
      </c>
    </row>
    <row r="6524" spans="3:10" x14ac:dyDescent="0.3">
      <c r="C6524">
        <v>6047</v>
      </c>
      <c r="D6524" s="40">
        <v>2.5245577586100389</v>
      </c>
      <c r="I6524">
        <v>6047</v>
      </c>
      <c r="J6524" s="134">
        <v>0.13503909969618011</v>
      </c>
    </row>
    <row r="6525" spans="3:10" x14ac:dyDescent="0.3">
      <c r="C6525">
        <v>6048</v>
      </c>
      <c r="D6525" s="40">
        <v>3.3143273957468722</v>
      </c>
      <c r="I6525">
        <v>6048</v>
      </c>
      <c r="J6525" s="134">
        <v>0.22692992276245771</v>
      </c>
    </row>
    <row r="6526" spans="3:10" x14ac:dyDescent="0.3">
      <c r="C6526">
        <v>6049</v>
      </c>
      <c r="D6526" s="40">
        <v>3.2432569023254367</v>
      </c>
      <c r="I6526">
        <v>6049</v>
      </c>
      <c r="J6526" s="134">
        <v>0.24832389775216401</v>
      </c>
    </row>
    <row r="6527" spans="3:10" x14ac:dyDescent="0.3">
      <c r="C6527">
        <v>6050</v>
      </c>
      <c r="D6527" s="40">
        <v>3.3990122457183682</v>
      </c>
      <c r="I6527">
        <v>6050</v>
      </c>
      <c r="J6527" s="134">
        <v>0.20826640138189734</v>
      </c>
    </row>
    <row r="6528" spans="3:10" x14ac:dyDescent="0.3">
      <c r="C6528">
        <v>6051</v>
      </c>
      <c r="D6528" s="40">
        <v>3.0318296704010965</v>
      </c>
      <c r="I6528">
        <v>6051</v>
      </c>
      <c r="J6528" s="134">
        <v>0.27672625087268687</v>
      </c>
    </row>
    <row r="6529" spans="3:10" x14ac:dyDescent="0.3">
      <c r="C6529">
        <v>6052</v>
      </c>
      <c r="D6529" s="40">
        <v>2.9204705021895818</v>
      </c>
      <c r="I6529">
        <v>6052</v>
      </c>
      <c r="J6529" s="134">
        <v>0.16359242690598275</v>
      </c>
    </row>
    <row r="6530" spans="3:10" x14ac:dyDescent="0.3">
      <c r="C6530">
        <v>6053</v>
      </c>
      <c r="D6530" s="40">
        <v>1.9413725210775428</v>
      </c>
      <c r="I6530">
        <v>6053</v>
      </c>
      <c r="J6530" s="134">
        <v>0.1751773739765583</v>
      </c>
    </row>
    <row r="6531" spans="3:10" x14ac:dyDescent="0.3">
      <c r="C6531">
        <v>6054</v>
      </c>
      <c r="D6531" s="40">
        <v>2.7562009338449776</v>
      </c>
      <c r="I6531">
        <v>6054</v>
      </c>
      <c r="J6531" s="134">
        <v>0.27906821665791814</v>
      </c>
    </row>
    <row r="6532" spans="3:10" x14ac:dyDescent="0.3">
      <c r="C6532">
        <v>6055</v>
      </c>
      <c r="D6532" s="40">
        <v>2.470615202048426</v>
      </c>
      <c r="I6532">
        <v>6055</v>
      </c>
      <c r="J6532" s="134">
        <v>0.27603135797555733</v>
      </c>
    </row>
    <row r="6533" spans="3:10" x14ac:dyDescent="0.3">
      <c r="C6533">
        <v>6056</v>
      </c>
      <c r="D6533" s="40">
        <v>1.9604884264131883</v>
      </c>
      <c r="I6533">
        <v>6056</v>
      </c>
      <c r="J6533" s="134">
        <v>0.31800997468533465</v>
      </c>
    </row>
    <row r="6534" spans="3:10" x14ac:dyDescent="0.3">
      <c r="C6534">
        <v>6057</v>
      </c>
      <c r="D6534" s="40">
        <v>3.2119589839603</v>
      </c>
      <c r="I6534">
        <v>6057</v>
      </c>
      <c r="J6534" s="134">
        <v>0.19645958123590246</v>
      </c>
    </row>
    <row r="6535" spans="3:10" x14ac:dyDescent="0.3">
      <c r="C6535">
        <v>6058</v>
      </c>
      <c r="D6535" s="40">
        <v>2.6088717491742943</v>
      </c>
      <c r="I6535">
        <v>6058</v>
      </c>
      <c r="J6535" s="134">
        <v>0.19059870162128068</v>
      </c>
    </row>
    <row r="6536" spans="3:10" x14ac:dyDescent="0.3">
      <c r="C6536">
        <v>6059</v>
      </c>
      <c r="D6536" s="40">
        <v>1.9405646655815443</v>
      </c>
      <c r="I6536">
        <v>6059</v>
      </c>
      <c r="J6536" s="134">
        <v>0.18632867223285254</v>
      </c>
    </row>
    <row r="6537" spans="3:10" x14ac:dyDescent="0.3">
      <c r="C6537">
        <v>6060</v>
      </c>
      <c r="D6537" s="40">
        <v>2.3303142858658035</v>
      </c>
      <c r="I6537">
        <v>6060</v>
      </c>
      <c r="J6537" s="134">
        <v>0.22349049814033117</v>
      </c>
    </row>
    <row r="6538" spans="3:10" x14ac:dyDescent="0.3">
      <c r="C6538">
        <v>6061</v>
      </c>
      <c r="D6538" s="40">
        <v>2.3593278212053601</v>
      </c>
      <c r="I6538">
        <v>6061</v>
      </c>
      <c r="J6538" s="134">
        <v>0.26906618159804285</v>
      </c>
    </row>
    <row r="6539" spans="3:10" x14ac:dyDescent="0.3">
      <c r="C6539">
        <v>6062</v>
      </c>
      <c r="D6539" s="40">
        <v>2.0619970408678552</v>
      </c>
      <c r="I6539">
        <v>6062</v>
      </c>
      <c r="J6539" s="134">
        <v>0.309769724106564</v>
      </c>
    </row>
    <row r="6540" spans="3:10" x14ac:dyDescent="0.3">
      <c r="C6540">
        <v>6063</v>
      </c>
      <c r="D6540" s="40">
        <v>2.0162012830801608</v>
      </c>
      <c r="I6540">
        <v>6063</v>
      </c>
      <c r="J6540" s="134">
        <v>0.29013087450875275</v>
      </c>
    </row>
    <row r="6541" spans="3:10" x14ac:dyDescent="0.3">
      <c r="C6541">
        <v>6064</v>
      </c>
      <c r="D6541" s="40">
        <v>2.5991957684784461</v>
      </c>
      <c r="I6541">
        <v>6064</v>
      </c>
      <c r="J6541" s="134">
        <v>0.21562534309733494</v>
      </c>
    </row>
    <row r="6542" spans="3:10" x14ac:dyDescent="0.3">
      <c r="C6542">
        <v>6065</v>
      </c>
      <c r="D6542" s="40">
        <v>3.3245710628705525</v>
      </c>
      <c r="I6542">
        <v>6065</v>
      </c>
      <c r="J6542" s="134">
        <v>0.16809373476754441</v>
      </c>
    </row>
    <row r="6543" spans="3:10" x14ac:dyDescent="0.3">
      <c r="C6543">
        <v>6066</v>
      </c>
      <c r="D6543" s="40">
        <v>2.6839722546580278</v>
      </c>
      <c r="I6543">
        <v>6066</v>
      </c>
      <c r="J6543" s="134">
        <v>0.13349129351966305</v>
      </c>
    </row>
    <row r="6544" spans="3:10" x14ac:dyDescent="0.3">
      <c r="C6544">
        <v>6067</v>
      </c>
      <c r="D6544" s="40">
        <v>2.085319702738524</v>
      </c>
      <c r="I6544">
        <v>6067</v>
      </c>
      <c r="J6544" s="134">
        <v>0.26552221195364023</v>
      </c>
    </row>
    <row r="6545" spans="3:10" x14ac:dyDescent="0.3">
      <c r="C6545">
        <v>6068</v>
      </c>
      <c r="D6545" s="40">
        <v>2.5651068874836755</v>
      </c>
      <c r="I6545">
        <v>6068</v>
      </c>
      <c r="J6545" s="134">
        <v>0.29847119187246873</v>
      </c>
    </row>
    <row r="6546" spans="3:10" x14ac:dyDescent="0.3">
      <c r="C6546">
        <v>6069</v>
      </c>
      <c r="D6546" s="40">
        <v>2.4989168207980712</v>
      </c>
      <c r="I6546">
        <v>6069</v>
      </c>
      <c r="J6546" s="134">
        <v>0.34601765540335738</v>
      </c>
    </row>
    <row r="6547" spans="3:10" x14ac:dyDescent="0.3">
      <c r="C6547">
        <v>6070</v>
      </c>
      <c r="D6547" s="40">
        <v>3.2829557875495858</v>
      </c>
      <c r="I6547">
        <v>6070</v>
      </c>
      <c r="J6547" s="134">
        <v>0.21435662784126586</v>
      </c>
    </row>
    <row r="6548" spans="3:10" x14ac:dyDescent="0.3">
      <c r="C6548">
        <v>6071</v>
      </c>
      <c r="D6548" s="40">
        <v>2.0359717138041047</v>
      </c>
      <c r="I6548">
        <v>6071</v>
      </c>
      <c r="J6548" s="134">
        <v>0.16930596217451055</v>
      </c>
    </row>
    <row r="6549" spans="3:10" x14ac:dyDescent="0.3">
      <c r="C6549">
        <v>6072</v>
      </c>
      <c r="D6549" s="40">
        <v>3.0327591332458943</v>
      </c>
      <c r="I6549">
        <v>6072</v>
      </c>
      <c r="J6549" s="134">
        <v>0.16528851716876147</v>
      </c>
    </row>
    <row r="6550" spans="3:10" x14ac:dyDescent="0.3">
      <c r="C6550">
        <v>6073</v>
      </c>
      <c r="D6550" s="40">
        <v>3.1141476997873077</v>
      </c>
      <c r="I6550">
        <v>6073</v>
      </c>
      <c r="J6550" s="134">
        <v>0.10551695755649604</v>
      </c>
    </row>
    <row r="6551" spans="3:10" x14ac:dyDescent="0.3">
      <c r="C6551">
        <v>6074</v>
      </c>
      <c r="D6551" s="40">
        <v>2.564578718290166</v>
      </c>
      <c r="I6551">
        <v>6074</v>
      </c>
      <c r="J6551" s="134">
        <v>0.17433062828410684</v>
      </c>
    </row>
    <row r="6552" spans="3:10" x14ac:dyDescent="0.3">
      <c r="C6552">
        <v>6075</v>
      </c>
      <c r="D6552" s="40">
        <v>3.005121896019264</v>
      </c>
      <c r="I6552">
        <v>6075</v>
      </c>
      <c r="J6552" s="134">
        <v>0.24355718888864808</v>
      </c>
    </row>
    <row r="6553" spans="3:10" x14ac:dyDescent="0.3">
      <c r="C6553">
        <v>6076</v>
      </c>
      <c r="D6553" s="40">
        <v>3.3176996005687145</v>
      </c>
      <c r="I6553">
        <v>6076</v>
      </c>
      <c r="J6553" s="134">
        <v>6.4476312576296158E-2</v>
      </c>
    </row>
    <row r="6554" spans="3:10" x14ac:dyDescent="0.3">
      <c r="C6554">
        <v>6077</v>
      </c>
      <c r="D6554" s="40">
        <v>1.737966913305484</v>
      </c>
      <c r="I6554">
        <v>6077</v>
      </c>
      <c r="J6554" s="134">
        <v>0.11108701246034336</v>
      </c>
    </row>
    <row r="6555" spans="3:10" x14ac:dyDescent="0.3">
      <c r="C6555">
        <v>6078</v>
      </c>
      <c r="D6555" s="40">
        <v>2.6483092183423436</v>
      </c>
      <c r="I6555">
        <v>6078</v>
      </c>
      <c r="J6555" s="134">
        <v>0.23237209954781624</v>
      </c>
    </row>
    <row r="6556" spans="3:10" x14ac:dyDescent="0.3">
      <c r="C6556">
        <v>6079</v>
      </c>
      <c r="D6556" s="40">
        <v>3.279658234476198</v>
      </c>
      <c r="I6556">
        <v>6079</v>
      </c>
      <c r="J6556" s="134">
        <v>0.25333401375539655</v>
      </c>
    </row>
    <row r="6557" spans="3:10" x14ac:dyDescent="0.3">
      <c r="C6557">
        <v>6080</v>
      </c>
      <c r="D6557" s="40">
        <v>2.92539225387232</v>
      </c>
      <c r="I6557">
        <v>6080</v>
      </c>
      <c r="J6557" s="134">
        <v>0.13078149422637608</v>
      </c>
    </row>
    <row r="6558" spans="3:10" x14ac:dyDescent="0.3">
      <c r="C6558">
        <v>6081</v>
      </c>
      <c r="D6558" s="40">
        <v>2.6372192043572635</v>
      </c>
      <c r="I6558">
        <v>6081</v>
      </c>
      <c r="J6558" s="134">
        <v>0.15148027226145944</v>
      </c>
    </row>
    <row r="6559" spans="3:10" x14ac:dyDescent="0.3">
      <c r="C6559">
        <v>6082</v>
      </c>
      <c r="D6559" s="40">
        <v>2.7940984093389751</v>
      </c>
      <c r="I6559">
        <v>6082</v>
      </c>
      <c r="J6559" s="134">
        <v>0.31317299027688228</v>
      </c>
    </row>
    <row r="6560" spans="3:10" x14ac:dyDescent="0.3">
      <c r="C6560">
        <v>6083</v>
      </c>
      <c r="D6560" s="40">
        <v>3.1481449646903727</v>
      </c>
      <c r="I6560">
        <v>6083</v>
      </c>
      <c r="J6560" s="134">
        <v>0.27774357959729246</v>
      </c>
    </row>
    <row r="6561" spans="3:10" x14ac:dyDescent="0.3">
      <c r="C6561">
        <v>6084</v>
      </c>
      <c r="D6561" s="40">
        <v>2.5804057591686691</v>
      </c>
      <c r="I6561">
        <v>6084</v>
      </c>
      <c r="J6561" s="134">
        <v>0.24788984340302855</v>
      </c>
    </row>
    <row r="6562" spans="3:10" x14ac:dyDescent="0.3">
      <c r="C6562">
        <v>6085</v>
      </c>
      <c r="D6562" s="40">
        <v>1.8922840968514234</v>
      </c>
      <c r="I6562">
        <v>6085</v>
      </c>
      <c r="J6562" s="134">
        <v>0.14545454533999824</v>
      </c>
    </row>
    <row r="6563" spans="3:10" x14ac:dyDescent="0.3">
      <c r="C6563">
        <v>6086</v>
      </c>
      <c r="D6563" s="40">
        <v>3.1007515455893104</v>
      </c>
      <c r="I6563">
        <v>6086</v>
      </c>
      <c r="J6563" s="134">
        <v>0.27917592591570428</v>
      </c>
    </row>
    <row r="6564" spans="3:10" x14ac:dyDescent="0.3">
      <c r="C6564">
        <v>6087</v>
      </c>
      <c r="D6564" s="40">
        <v>2.3136241331032172</v>
      </c>
      <c r="I6564">
        <v>6087</v>
      </c>
      <c r="J6564" s="134">
        <v>0.1093695429062187</v>
      </c>
    </row>
    <row r="6565" spans="3:10" x14ac:dyDescent="0.3">
      <c r="C6565">
        <v>6088</v>
      </c>
      <c r="D6565" s="40">
        <v>2.3373394242146546</v>
      </c>
      <c r="I6565">
        <v>6088</v>
      </c>
      <c r="J6565" s="134">
        <v>0.27633489786402432</v>
      </c>
    </row>
    <row r="6566" spans="3:10" x14ac:dyDescent="0.3">
      <c r="C6566">
        <v>6089</v>
      </c>
      <c r="D6566" s="40">
        <v>2.0996694296875731</v>
      </c>
      <c r="I6566">
        <v>6089</v>
      </c>
      <c r="J6566" s="134">
        <v>0.15686475104507913</v>
      </c>
    </row>
    <row r="6567" spans="3:10" x14ac:dyDescent="0.3">
      <c r="C6567">
        <v>6090</v>
      </c>
      <c r="D6567" s="40">
        <v>2.8061617919006463</v>
      </c>
      <c r="I6567">
        <v>6090</v>
      </c>
      <c r="J6567" s="134">
        <v>0.19238909267394244</v>
      </c>
    </row>
    <row r="6568" spans="3:10" x14ac:dyDescent="0.3">
      <c r="C6568">
        <v>6091</v>
      </c>
      <c r="D6568" s="40">
        <v>2.7932627422450169</v>
      </c>
      <c r="I6568">
        <v>6091</v>
      </c>
      <c r="J6568" s="134">
        <v>0.24291419090267463</v>
      </c>
    </row>
    <row r="6569" spans="3:10" x14ac:dyDescent="0.3">
      <c r="C6569">
        <v>6092</v>
      </c>
      <c r="D6569" s="40">
        <v>3.2031130073446112</v>
      </c>
      <c r="I6569">
        <v>6092</v>
      </c>
      <c r="J6569" s="134">
        <v>0.26106893009289789</v>
      </c>
    </row>
    <row r="6570" spans="3:10" x14ac:dyDescent="0.3">
      <c r="C6570">
        <v>6093</v>
      </c>
      <c r="D6570" s="40">
        <v>1.9820116173247613</v>
      </c>
      <c r="I6570">
        <v>6093</v>
      </c>
      <c r="J6570" s="134">
        <v>0.24162624272234834</v>
      </c>
    </row>
    <row r="6571" spans="3:10" x14ac:dyDescent="0.3">
      <c r="C6571">
        <v>6094</v>
      </c>
      <c r="D6571" s="40">
        <v>2.3566762842490574</v>
      </c>
      <c r="I6571">
        <v>6094</v>
      </c>
      <c r="J6571" s="134">
        <v>0.22531704679532671</v>
      </c>
    </row>
    <row r="6572" spans="3:10" x14ac:dyDescent="0.3">
      <c r="C6572">
        <v>6095</v>
      </c>
      <c r="D6572" s="40">
        <v>2.6450077356080945</v>
      </c>
      <c r="I6572">
        <v>6095</v>
      </c>
      <c r="J6572" s="134">
        <v>0.24737565366518965</v>
      </c>
    </row>
    <row r="6573" spans="3:10" x14ac:dyDescent="0.3">
      <c r="C6573">
        <v>6096</v>
      </c>
      <c r="D6573" s="40">
        <v>3.1017909427445711</v>
      </c>
      <c r="I6573">
        <v>6096</v>
      </c>
      <c r="J6573" s="134">
        <v>0.27482549401557477</v>
      </c>
    </row>
    <row r="6574" spans="3:10" x14ac:dyDescent="0.3">
      <c r="C6574">
        <v>6097</v>
      </c>
      <c r="D6574" s="40">
        <v>2.8766980857173245</v>
      </c>
      <c r="I6574">
        <v>6097</v>
      </c>
      <c r="J6574" s="134">
        <v>0.22111284563509792</v>
      </c>
    </row>
    <row r="6575" spans="3:10" x14ac:dyDescent="0.3">
      <c r="C6575">
        <v>6098</v>
      </c>
      <c r="D6575" s="40">
        <v>2.5033412121763474</v>
      </c>
      <c r="I6575">
        <v>6098</v>
      </c>
      <c r="J6575" s="134">
        <v>0.28859230852155759</v>
      </c>
    </row>
    <row r="6576" spans="3:10" x14ac:dyDescent="0.3">
      <c r="C6576">
        <v>6099</v>
      </c>
      <c r="D6576" s="40">
        <v>2.715006563519565</v>
      </c>
      <c r="I6576">
        <v>6099</v>
      </c>
      <c r="J6576" s="134">
        <v>0.31527428741517372</v>
      </c>
    </row>
    <row r="6577" spans="3:10" x14ac:dyDescent="0.3">
      <c r="C6577">
        <v>6100</v>
      </c>
      <c r="D6577" s="40">
        <v>2.5613231520296278</v>
      </c>
      <c r="I6577">
        <v>6100</v>
      </c>
      <c r="J6577" s="134">
        <v>0.18880856658393164</v>
      </c>
    </row>
    <row r="6578" spans="3:10" x14ac:dyDescent="0.3">
      <c r="C6578">
        <v>6101</v>
      </c>
      <c r="D6578" s="40">
        <v>3.6427060098123731</v>
      </c>
      <c r="I6578">
        <v>6101</v>
      </c>
      <c r="J6578" s="134">
        <v>0.27213095745423566</v>
      </c>
    </row>
    <row r="6579" spans="3:10" x14ac:dyDescent="0.3">
      <c r="C6579">
        <v>6102</v>
      </c>
      <c r="D6579" s="40">
        <v>2.5455428828758122</v>
      </c>
      <c r="I6579">
        <v>6102</v>
      </c>
      <c r="J6579" s="134">
        <v>0.39851557347587452</v>
      </c>
    </row>
    <row r="6580" spans="3:10" x14ac:dyDescent="0.3">
      <c r="C6580">
        <v>6103</v>
      </c>
      <c r="D6580" s="40">
        <v>2.9860245594980266</v>
      </c>
      <c r="I6580">
        <v>6103</v>
      </c>
      <c r="J6580" s="134">
        <v>0.1006191961952998</v>
      </c>
    </row>
    <row r="6581" spans="3:10" x14ac:dyDescent="0.3">
      <c r="C6581">
        <v>6104</v>
      </c>
      <c r="D6581" s="40">
        <v>1.8652642763052953</v>
      </c>
      <c r="I6581">
        <v>6104</v>
      </c>
      <c r="J6581" s="134">
        <v>0.26043039650047728</v>
      </c>
    </row>
    <row r="6582" spans="3:10" x14ac:dyDescent="0.3">
      <c r="C6582">
        <v>6105</v>
      </c>
      <c r="D6582" s="40">
        <v>3.2626080719253219</v>
      </c>
      <c r="I6582">
        <v>6105</v>
      </c>
      <c r="J6582" s="134">
        <v>0.28649055615367525</v>
      </c>
    </row>
    <row r="6583" spans="3:10" x14ac:dyDescent="0.3">
      <c r="C6583">
        <v>6106</v>
      </c>
      <c r="D6583" s="40">
        <v>2.4512682977093427</v>
      </c>
      <c r="I6583">
        <v>6106</v>
      </c>
      <c r="J6583" s="134">
        <v>0.13596291332282906</v>
      </c>
    </row>
    <row r="6584" spans="3:10" x14ac:dyDescent="0.3">
      <c r="C6584">
        <v>6107</v>
      </c>
      <c r="D6584" s="40">
        <v>2.3425711930544812</v>
      </c>
      <c r="I6584">
        <v>6107</v>
      </c>
      <c r="J6584" s="134">
        <v>0.20541507326605046</v>
      </c>
    </row>
    <row r="6585" spans="3:10" x14ac:dyDescent="0.3">
      <c r="C6585">
        <v>6108</v>
      </c>
      <c r="D6585" s="40">
        <v>2.9353729687979371</v>
      </c>
      <c r="I6585">
        <v>6108</v>
      </c>
      <c r="J6585" s="134">
        <v>0.23960826816048697</v>
      </c>
    </row>
    <row r="6586" spans="3:10" x14ac:dyDescent="0.3">
      <c r="C6586">
        <v>6109</v>
      </c>
      <c r="D6586" s="40">
        <v>3.2180329510706391</v>
      </c>
      <c r="I6586">
        <v>6109</v>
      </c>
      <c r="J6586" s="134">
        <v>0.23311785896335757</v>
      </c>
    </row>
    <row r="6587" spans="3:10" x14ac:dyDescent="0.3">
      <c r="C6587">
        <v>6110</v>
      </c>
      <c r="D6587" s="40">
        <v>2.3543161081256101</v>
      </c>
      <c r="I6587">
        <v>6110</v>
      </c>
      <c r="J6587" s="134">
        <v>0.26138062549254615</v>
      </c>
    </row>
    <row r="6588" spans="3:10" x14ac:dyDescent="0.3">
      <c r="C6588">
        <v>6111</v>
      </c>
      <c r="D6588" s="40">
        <v>1.8798320484982167</v>
      </c>
      <c r="I6588">
        <v>6111</v>
      </c>
      <c r="J6588" s="134">
        <v>0.10292064749481566</v>
      </c>
    </row>
    <row r="6589" spans="3:10" x14ac:dyDescent="0.3">
      <c r="C6589">
        <v>6112</v>
      </c>
      <c r="D6589" s="40">
        <v>2.5737269089793906</v>
      </c>
      <c r="I6589">
        <v>6112</v>
      </c>
      <c r="J6589" s="134">
        <v>0.20069916431320856</v>
      </c>
    </row>
    <row r="6590" spans="3:10" x14ac:dyDescent="0.3">
      <c r="C6590">
        <v>6113</v>
      </c>
      <c r="D6590" s="40">
        <v>2.551320238160093</v>
      </c>
      <c r="I6590">
        <v>6113</v>
      </c>
      <c r="J6590" s="134">
        <v>0.35905266352024001</v>
      </c>
    </row>
    <row r="6591" spans="3:10" x14ac:dyDescent="0.3">
      <c r="C6591">
        <v>6114</v>
      </c>
      <c r="D6591" s="40">
        <v>2.0548578879739297</v>
      </c>
      <c r="I6591">
        <v>6114</v>
      </c>
      <c r="J6591" s="134">
        <v>0.14100768293619281</v>
      </c>
    </row>
    <row r="6592" spans="3:10" x14ac:dyDescent="0.3">
      <c r="C6592">
        <v>6115</v>
      </c>
      <c r="D6592" s="40">
        <v>1.9073648600072055</v>
      </c>
      <c r="I6592">
        <v>6115</v>
      </c>
      <c r="J6592" s="134">
        <v>0.1074013552874713</v>
      </c>
    </row>
    <row r="6593" spans="3:10" x14ac:dyDescent="0.3">
      <c r="C6593">
        <v>6116</v>
      </c>
      <c r="D6593" s="40">
        <v>1.7688961891491952</v>
      </c>
      <c r="I6593">
        <v>6116</v>
      </c>
      <c r="J6593" s="134">
        <v>0.27108614616422688</v>
      </c>
    </row>
    <row r="6594" spans="3:10" x14ac:dyDescent="0.3">
      <c r="C6594">
        <v>6117</v>
      </c>
      <c r="D6594" s="40">
        <v>1.4706827668974043</v>
      </c>
      <c r="I6594">
        <v>6117</v>
      </c>
      <c r="J6594" s="134">
        <v>0.28407896362495788</v>
      </c>
    </row>
    <row r="6595" spans="3:10" x14ac:dyDescent="0.3">
      <c r="C6595">
        <v>6118</v>
      </c>
      <c r="D6595" s="40">
        <v>1.7963028437686799</v>
      </c>
      <c r="I6595">
        <v>6118</v>
      </c>
      <c r="J6595" s="134">
        <v>0.26971204407256844</v>
      </c>
    </row>
    <row r="6596" spans="3:10" x14ac:dyDescent="0.3">
      <c r="C6596">
        <v>6119</v>
      </c>
      <c r="D6596" s="40">
        <v>2.0231367073647819</v>
      </c>
      <c r="I6596">
        <v>6119</v>
      </c>
      <c r="J6596" s="134">
        <v>8.4960343733521126E-2</v>
      </c>
    </row>
    <row r="6597" spans="3:10" x14ac:dyDescent="0.3">
      <c r="C6597">
        <v>6120</v>
      </c>
      <c r="D6597" s="40">
        <v>2.8835841082721005</v>
      </c>
      <c r="I6597">
        <v>6120</v>
      </c>
      <c r="J6597" s="134">
        <v>0.16711825917279444</v>
      </c>
    </row>
    <row r="6598" spans="3:10" x14ac:dyDescent="0.3">
      <c r="C6598">
        <v>6121</v>
      </c>
      <c r="D6598" s="40">
        <v>1.5691501896807452</v>
      </c>
      <c r="I6598">
        <v>6121</v>
      </c>
      <c r="J6598" s="134">
        <v>0.2721440882822892</v>
      </c>
    </row>
    <row r="6599" spans="3:10" x14ac:dyDescent="0.3">
      <c r="C6599">
        <v>6122</v>
      </c>
      <c r="D6599" s="40">
        <v>3.154571508553528</v>
      </c>
      <c r="I6599">
        <v>6122</v>
      </c>
      <c r="J6599" s="134">
        <v>0.2579198666144602</v>
      </c>
    </row>
    <row r="6600" spans="3:10" x14ac:dyDescent="0.3">
      <c r="C6600">
        <v>6123</v>
      </c>
      <c r="D6600" s="40">
        <v>3.048856386115844</v>
      </c>
      <c r="I6600">
        <v>6123</v>
      </c>
      <c r="J6600" s="134">
        <v>8.637804465247334E-2</v>
      </c>
    </row>
    <row r="6601" spans="3:10" x14ac:dyDescent="0.3">
      <c r="C6601">
        <v>6124</v>
      </c>
      <c r="D6601" s="40">
        <v>2.5117309363150211</v>
      </c>
      <c r="I6601">
        <v>6124</v>
      </c>
      <c r="J6601" s="134">
        <v>0.18099653053042508</v>
      </c>
    </row>
    <row r="6602" spans="3:10" x14ac:dyDescent="0.3">
      <c r="C6602">
        <v>6125</v>
      </c>
      <c r="D6602" s="40">
        <v>2.51016415080288</v>
      </c>
      <c r="I6602">
        <v>6125</v>
      </c>
      <c r="J6602" s="134">
        <v>0.34991546665752016</v>
      </c>
    </row>
    <row r="6603" spans="3:10" x14ac:dyDescent="0.3">
      <c r="C6603">
        <v>6126</v>
      </c>
      <c r="D6603" s="40">
        <v>2.7293817838246577</v>
      </c>
      <c r="I6603">
        <v>6126</v>
      </c>
      <c r="J6603" s="134">
        <v>0.33827852479002218</v>
      </c>
    </row>
    <row r="6604" spans="3:10" x14ac:dyDescent="0.3">
      <c r="C6604">
        <v>6127</v>
      </c>
      <c r="D6604" s="40">
        <v>2.2653164109908013</v>
      </c>
      <c r="I6604">
        <v>6127</v>
      </c>
      <c r="J6604" s="134">
        <v>0.23505095932050857</v>
      </c>
    </row>
    <row r="6605" spans="3:10" x14ac:dyDescent="0.3">
      <c r="C6605">
        <v>6128</v>
      </c>
      <c r="D6605" s="40">
        <v>2.7323947400489392</v>
      </c>
      <c r="I6605">
        <v>6128</v>
      </c>
      <c r="J6605" s="134">
        <v>0.16615566954868344</v>
      </c>
    </row>
    <row r="6606" spans="3:10" x14ac:dyDescent="0.3">
      <c r="C6606">
        <v>6129</v>
      </c>
      <c r="D6606" s="40">
        <v>2.9498019027748352</v>
      </c>
      <c r="I6606">
        <v>6129</v>
      </c>
      <c r="J6606" s="134">
        <v>0.12980469134014183</v>
      </c>
    </row>
    <row r="6607" spans="3:10" x14ac:dyDescent="0.3">
      <c r="C6607">
        <v>6130</v>
      </c>
      <c r="D6607" s="40">
        <v>2.8613772108707951</v>
      </c>
      <c r="I6607">
        <v>6130</v>
      </c>
      <c r="J6607" s="134">
        <v>0.24510790708965757</v>
      </c>
    </row>
    <row r="6608" spans="3:10" x14ac:dyDescent="0.3">
      <c r="C6608">
        <v>6131</v>
      </c>
      <c r="D6608" s="40">
        <v>2.7501546871695957</v>
      </c>
      <c r="I6608">
        <v>6131</v>
      </c>
      <c r="J6608" s="134">
        <v>0.25953918334285375</v>
      </c>
    </row>
    <row r="6609" spans="3:10" x14ac:dyDescent="0.3">
      <c r="C6609">
        <v>6132</v>
      </c>
      <c r="D6609" s="40">
        <v>2.2330701100007224</v>
      </c>
      <c r="I6609">
        <v>6132</v>
      </c>
      <c r="J6609" s="134">
        <v>0.24953718868128116</v>
      </c>
    </row>
    <row r="6610" spans="3:10" x14ac:dyDescent="0.3">
      <c r="C6610">
        <v>6133</v>
      </c>
      <c r="D6610" s="40">
        <v>2.235022967912792</v>
      </c>
      <c r="I6610">
        <v>6133</v>
      </c>
      <c r="J6610" s="134">
        <v>0.35441050348656411</v>
      </c>
    </row>
    <row r="6611" spans="3:10" x14ac:dyDescent="0.3">
      <c r="C6611">
        <v>6134</v>
      </c>
      <c r="D6611" s="40">
        <v>3.0125136421632002</v>
      </c>
      <c r="I6611">
        <v>6134</v>
      </c>
      <c r="J6611" s="134">
        <v>0.27924440837207132</v>
      </c>
    </row>
    <row r="6612" spans="3:10" x14ac:dyDescent="0.3">
      <c r="C6612">
        <v>6135</v>
      </c>
      <c r="D6612" s="40">
        <v>1.9231926710967862</v>
      </c>
      <c r="I6612">
        <v>6135</v>
      </c>
      <c r="J6612" s="134">
        <v>0.2774769325000852</v>
      </c>
    </row>
    <row r="6613" spans="3:10" x14ac:dyDescent="0.3">
      <c r="C6613">
        <v>6136</v>
      </c>
      <c r="D6613" s="40">
        <v>3.0459112882028458</v>
      </c>
      <c r="I6613">
        <v>6136</v>
      </c>
      <c r="J6613" s="134">
        <v>0.2952481040874273</v>
      </c>
    </row>
    <row r="6614" spans="3:10" x14ac:dyDescent="0.3">
      <c r="C6614">
        <v>6137</v>
      </c>
      <c r="D6614" s="40">
        <v>2.2138136124432086</v>
      </c>
      <c r="I6614">
        <v>6137</v>
      </c>
      <c r="J6614" s="134">
        <v>0.17439416274410702</v>
      </c>
    </row>
    <row r="6615" spans="3:10" x14ac:dyDescent="0.3">
      <c r="C6615">
        <v>6138</v>
      </c>
      <c r="D6615" s="40">
        <v>1.4726558120600655</v>
      </c>
      <c r="I6615">
        <v>6138</v>
      </c>
      <c r="J6615" s="134">
        <v>0.21099412818702223</v>
      </c>
    </row>
    <row r="6616" spans="3:10" x14ac:dyDescent="0.3">
      <c r="C6616">
        <v>6139</v>
      </c>
      <c r="D6616" s="40">
        <v>2.8506432583540033</v>
      </c>
      <c r="I6616">
        <v>6139</v>
      </c>
      <c r="J6616" s="134">
        <v>0.27643172029971064</v>
      </c>
    </row>
    <row r="6617" spans="3:10" x14ac:dyDescent="0.3">
      <c r="C6617">
        <v>6140</v>
      </c>
      <c r="D6617" s="40">
        <v>2.2479342012946728</v>
      </c>
      <c r="I6617">
        <v>6140</v>
      </c>
      <c r="J6617" s="134">
        <v>0.277479113198984</v>
      </c>
    </row>
    <row r="6618" spans="3:10" x14ac:dyDescent="0.3">
      <c r="C6618">
        <v>6141</v>
      </c>
      <c r="D6618" s="40">
        <v>1.7426346134384136</v>
      </c>
      <c r="I6618">
        <v>6141</v>
      </c>
      <c r="J6618" s="134">
        <v>0.25360921164641193</v>
      </c>
    </row>
    <row r="6619" spans="3:10" x14ac:dyDescent="0.3">
      <c r="C6619">
        <v>6142</v>
      </c>
      <c r="D6619" s="40">
        <v>3.4036837424263702</v>
      </c>
      <c r="I6619">
        <v>6142</v>
      </c>
      <c r="J6619" s="134">
        <v>0.33343931023673901</v>
      </c>
    </row>
    <row r="6620" spans="3:10" x14ac:dyDescent="0.3">
      <c r="C6620">
        <v>6143</v>
      </c>
      <c r="D6620" s="40">
        <v>2.3479570324933703</v>
      </c>
      <c r="I6620">
        <v>6143</v>
      </c>
      <c r="J6620" s="134">
        <v>0.32205332541951348</v>
      </c>
    </row>
    <row r="6621" spans="3:10" x14ac:dyDescent="0.3">
      <c r="C6621">
        <v>6144</v>
      </c>
      <c r="D6621" s="40">
        <v>2.5053709677806362</v>
      </c>
      <c r="I6621">
        <v>6144</v>
      </c>
      <c r="J6621" s="134">
        <v>0.27667245661222517</v>
      </c>
    </row>
    <row r="6622" spans="3:10" x14ac:dyDescent="0.3">
      <c r="C6622">
        <v>6145</v>
      </c>
      <c r="D6622" s="40">
        <v>3.0630382265825631</v>
      </c>
      <c r="I6622">
        <v>6145</v>
      </c>
      <c r="J6622" s="134">
        <v>0.25613874052814656</v>
      </c>
    </row>
    <row r="6623" spans="3:10" x14ac:dyDescent="0.3">
      <c r="C6623">
        <v>6146</v>
      </c>
      <c r="D6623" s="40">
        <v>2.5143219895673736</v>
      </c>
      <c r="I6623">
        <v>6146</v>
      </c>
      <c r="J6623" s="134">
        <v>0.22029555323979477</v>
      </c>
    </row>
    <row r="6624" spans="3:10" x14ac:dyDescent="0.3">
      <c r="C6624">
        <v>6147</v>
      </c>
      <c r="D6624" s="40">
        <v>2.3592311218209479</v>
      </c>
      <c r="I6624">
        <v>6147</v>
      </c>
      <c r="J6624" s="134">
        <v>0.25260780500700664</v>
      </c>
    </row>
    <row r="6625" spans="3:10" x14ac:dyDescent="0.3">
      <c r="C6625">
        <v>6148</v>
      </c>
      <c r="D6625" s="40">
        <v>2.2542343316447848</v>
      </c>
      <c r="I6625">
        <v>6148</v>
      </c>
      <c r="J6625" s="134">
        <v>0.14863139993427499</v>
      </c>
    </row>
    <row r="6626" spans="3:10" x14ac:dyDescent="0.3">
      <c r="C6626">
        <v>6149</v>
      </c>
      <c r="D6626" s="40">
        <v>2.4239664263469729</v>
      </c>
      <c r="I6626">
        <v>6149</v>
      </c>
      <c r="J6626" s="134">
        <v>0.30981904561492346</v>
      </c>
    </row>
    <row r="6627" spans="3:10" x14ac:dyDescent="0.3">
      <c r="C6627">
        <v>6150</v>
      </c>
      <c r="D6627" s="40">
        <v>2.2380782893610376</v>
      </c>
      <c r="I6627">
        <v>6150</v>
      </c>
      <c r="J6627" s="134">
        <v>0.31968892719118158</v>
      </c>
    </row>
    <row r="6628" spans="3:10" x14ac:dyDescent="0.3">
      <c r="C6628">
        <v>6151</v>
      </c>
      <c r="D6628" s="40">
        <v>2.4983514349719971</v>
      </c>
      <c r="I6628">
        <v>6151</v>
      </c>
      <c r="J6628" s="134">
        <v>0.14317382679332336</v>
      </c>
    </row>
    <row r="6629" spans="3:10" x14ac:dyDescent="0.3">
      <c r="C6629">
        <v>6152</v>
      </c>
      <c r="D6629" s="40">
        <v>2.4536399353717173</v>
      </c>
      <c r="I6629">
        <v>6152</v>
      </c>
      <c r="J6629" s="134">
        <v>0.21822435900438641</v>
      </c>
    </row>
    <row r="6630" spans="3:10" x14ac:dyDescent="0.3">
      <c r="C6630">
        <v>6153</v>
      </c>
      <c r="D6630" s="40">
        <v>2.7440694726981532</v>
      </c>
      <c r="I6630">
        <v>6153</v>
      </c>
      <c r="J6630" s="134">
        <v>0.25085782170228899</v>
      </c>
    </row>
    <row r="6631" spans="3:10" x14ac:dyDescent="0.3">
      <c r="C6631">
        <v>6154</v>
      </c>
      <c r="D6631" s="40">
        <v>2.2865175238683717</v>
      </c>
      <c r="I6631">
        <v>6154</v>
      </c>
      <c r="J6631" s="134">
        <v>0.2346951152486132</v>
      </c>
    </row>
    <row r="6632" spans="3:10" x14ac:dyDescent="0.3">
      <c r="C6632">
        <v>6155</v>
      </c>
      <c r="D6632" s="40">
        <v>3.2905629229061049</v>
      </c>
      <c r="I6632">
        <v>6155</v>
      </c>
      <c r="J6632" s="134">
        <v>0.23599610866760523</v>
      </c>
    </row>
    <row r="6633" spans="3:10" x14ac:dyDescent="0.3">
      <c r="C6633">
        <v>6156</v>
      </c>
      <c r="D6633" s="40">
        <v>3.0446845957327264</v>
      </c>
      <c r="I6633">
        <v>6156</v>
      </c>
      <c r="J6633" s="134">
        <v>0.29654773306326754</v>
      </c>
    </row>
    <row r="6634" spans="3:10" x14ac:dyDescent="0.3">
      <c r="C6634">
        <v>6157</v>
      </c>
      <c r="D6634" s="40">
        <v>2.6386813187857134</v>
      </c>
      <c r="I6634">
        <v>6157</v>
      </c>
      <c r="J6634" s="134">
        <v>8.2025522838742759E-2</v>
      </c>
    </row>
    <row r="6635" spans="3:10" x14ac:dyDescent="0.3">
      <c r="C6635">
        <v>6158</v>
      </c>
      <c r="D6635" s="40">
        <v>2.6157351177372963</v>
      </c>
      <c r="I6635">
        <v>6158</v>
      </c>
      <c r="J6635" s="134">
        <v>0.30323661069170527</v>
      </c>
    </row>
    <row r="6636" spans="3:10" x14ac:dyDescent="0.3">
      <c r="C6636">
        <v>6159</v>
      </c>
      <c r="D6636" s="40">
        <v>2.7997101476282351</v>
      </c>
      <c r="I6636">
        <v>6159</v>
      </c>
      <c r="J6636" s="134">
        <v>0.27459416522814628</v>
      </c>
    </row>
    <row r="6637" spans="3:10" x14ac:dyDescent="0.3">
      <c r="C6637">
        <v>6160</v>
      </c>
      <c r="D6637" s="40">
        <v>2.7951560193134104</v>
      </c>
      <c r="I6637">
        <v>6160</v>
      </c>
      <c r="J6637" s="134">
        <v>0.17107615913593999</v>
      </c>
    </row>
    <row r="6638" spans="3:10" x14ac:dyDescent="0.3">
      <c r="C6638">
        <v>6161</v>
      </c>
      <c r="D6638" s="40">
        <v>2.3748857259467111</v>
      </c>
      <c r="I6638">
        <v>6161</v>
      </c>
      <c r="J6638" s="134">
        <v>0.27349693005839093</v>
      </c>
    </row>
    <row r="6639" spans="3:10" x14ac:dyDescent="0.3">
      <c r="C6639">
        <v>6162</v>
      </c>
      <c r="D6639" s="40">
        <v>2.2606862166488897</v>
      </c>
      <c r="I6639">
        <v>6162</v>
      </c>
      <c r="J6639" s="134">
        <v>0.20855808934017528</v>
      </c>
    </row>
    <row r="6640" spans="3:10" x14ac:dyDescent="0.3">
      <c r="C6640">
        <v>6163</v>
      </c>
      <c r="D6640" s="40">
        <v>2.3459705156085198</v>
      </c>
      <c r="I6640">
        <v>6163</v>
      </c>
      <c r="J6640" s="134">
        <v>0.10139118436928451</v>
      </c>
    </row>
    <row r="6641" spans="3:10" x14ac:dyDescent="0.3">
      <c r="C6641">
        <v>6164</v>
      </c>
      <c r="D6641" s="40">
        <v>2.9432351591087338</v>
      </c>
      <c r="I6641">
        <v>6164</v>
      </c>
      <c r="J6641" s="134">
        <v>0.10713000611871726</v>
      </c>
    </row>
    <row r="6642" spans="3:10" x14ac:dyDescent="0.3">
      <c r="C6642">
        <v>6165</v>
      </c>
      <c r="D6642" s="40">
        <v>2.9469874593559489</v>
      </c>
      <c r="I6642">
        <v>6165</v>
      </c>
      <c r="J6642" s="134">
        <v>0.25419389238635248</v>
      </c>
    </row>
    <row r="6643" spans="3:10" x14ac:dyDescent="0.3">
      <c r="C6643">
        <v>6166</v>
      </c>
      <c r="D6643" s="40">
        <v>2.9736810055295715</v>
      </c>
      <c r="I6643">
        <v>6166</v>
      </c>
      <c r="J6643" s="134">
        <v>0.17600519835319228</v>
      </c>
    </row>
    <row r="6644" spans="3:10" x14ac:dyDescent="0.3">
      <c r="C6644">
        <v>6167</v>
      </c>
      <c r="D6644" s="40">
        <v>2.4213796149023841</v>
      </c>
      <c r="I6644">
        <v>6167</v>
      </c>
      <c r="J6644" s="134">
        <v>0.33328702467896298</v>
      </c>
    </row>
    <row r="6645" spans="3:10" x14ac:dyDescent="0.3">
      <c r="C6645">
        <v>6168</v>
      </c>
      <c r="D6645" s="40">
        <v>2.2372483997574362</v>
      </c>
      <c r="I6645">
        <v>6168</v>
      </c>
      <c r="J6645" s="134">
        <v>0.20114551552127913</v>
      </c>
    </row>
    <row r="6646" spans="3:10" x14ac:dyDescent="0.3">
      <c r="C6646">
        <v>6169</v>
      </c>
      <c r="D6646" s="40">
        <v>3.142116523274157</v>
      </c>
      <c r="I6646">
        <v>6169</v>
      </c>
      <c r="J6646" s="134">
        <v>6.4945328634129051E-2</v>
      </c>
    </row>
    <row r="6647" spans="3:10" x14ac:dyDescent="0.3">
      <c r="C6647">
        <v>6170</v>
      </c>
      <c r="D6647" s="40">
        <v>3.1515162653074191</v>
      </c>
      <c r="I6647">
        <v>6170</v>
      </c>
      <c r="J6647" s="134">
        <v>0.30774612723877892</v>
      </c>
    </row>
    <row r="6648" spans="3:10" x14ac:dyDescent="0.3">
      <c r="C6648">
        <v>6171</v>
      </c>
      <c r="D6648" s="40">
        <v>2.2198402612408978</v>
      </c>
      <c r="I6648">
        <v>6171</v>
      </c>
      <c r="J6648" s="134">
        <v>0.3621661444642239</v>
      </c>
    </row>
    <row r="6649" spans="3:10" x14ac:dyDescent="0.3">
      <c r="C6649">
        <v>6172</v>
      </c>
      <c r="D6649" s="40">
        <v>2.850149224881755</v>
      </c>
      <c r="I6649">
        <v>6172</v>
      </c>
      <c r="J6649" s="134">
        <v>7.9544311010882662E-2</v>
      </c>
    </row>
    <row r="6650" spans="3:10" x14ac:dyDescent="0.3">
      <c r="C6650">
        <v>6173</v>
      </c>
      <c r="D6650" s="40">
        <v>2.9832999828067157</v>
      </c>
      <c r="I6650">
        <v>6173</v>
      </c>
      <c r="J6650" s="134">
        <v>0.12861484981355109</v>
      </c>
    </row>
    <row r="6651" spans="3:10" x14ac:dyDescent="0.3">
      <c r="C6651">
        <v>6174</v>
      </c>
      <c r="D6651" s="40">
        <v>2.0473280709505199</v>
      </c>
      <c r="I6651">
        <v>6174</v>
      </c>
      <c r="J6651" s="134">
        <v>0.32982961019782819</v>
      </c>
    </row>
    <row r="6652" spans="3:10" x14ac:dyDescent="0.3">
      <c r="C6652">
        <v>6175</v>
      </c>
      <c r="D6652" s="40">
        <v>2.835260638098255</v>
      </c>
      <c r="I6652">
        <v>6175</v>
      </c>
      <c r="J6652" s="134">
        <v>0.33239242276460779</v>
      </c>
    </row>
    <row r="6653" spans="3:10" x14ac:dyDescent="0.3">
      <c r="C6653">
        <v>6176</v>
      </c>
      <c r="D6653" s="40">
        <v>2.3454012014748598</v>
      </c>
      <c r="I6653">
        <v>6176</v>
      </c>
      <c r="J6653" s="134">
        <v>0.15972854877029063</v>
      </c>
    </row>
    <row r="6654" spans="3:10" x14ac:dyDescent="0.3">
      <c r="C6654">
        <v>6177</v>
      </c>
      <c r="D6654" s="40">
        <v>3.0115321554397205</v>
      </c>
      <c r="I6654">
        <v>6177</v>
      </c>
      <c r="J6654" s="134">
        <v>0.11982697647003548</v>
      </c>
    </row>
    <row r="6655" spans="3:10" x14ac:dyDescent="0.3">
      <c r="C6655">
        <v>6178</v>
      </c>
      <c r="D6655" s="40">
        <v>2.9378451770583691</v>
      </c>
      <c r="I6655">
        <v>6178</v>
      </c>
      <c r="J6655" s="134">
        <v>0.2286786109460357</v>
      </c>
    </row>
    <row r="6656" spans="3:10" x14ac:dyDescent="0.3">
      <c r="C6656">
        <v>6179</v>
      </c>
      <c r="D6656" s="40">
        <v>3.303820963156999</v>
      </c>
      <c r="I6656">
        <v>6179</v>
      </c>
      <c r="J6656" s="134">
        <v>0.25210064868898252</v>
      </c>
    </row>
    <row r="6657" spans="3:10" x14ac:dyDescent="0.3">
      <c r="C6657">
        <v>6180</v>
      </c>
      <c r="D6657" s="40">
        <v>2.5686792496571047</v>
      </c>
      <c r="I6657">
        <v>6180</v>
      </c>
      <c r="J6657" s="134">
        <v>0.33572378268153669</v>
      </c>
    </row>
    <row r="6658" spans="3:10" x14ac:dyDescent="0.3">
      <c r="C6658">
        <v>6181</v>
      </c>
      <c r="D6658" s="40">
        <v>3.4196529938173299</v>
      </c>
      <c r="I6658">
        <v>6181</v>
      </c>
      <c r="J6658" s="134">
        <v>0.35134179802787524</v>
      </c>
    </row>
    <row r="6659" spans="3:10" x14ac:dyDescent="0.3">
      <c r="C6659">
        <v>6182</v>
      </c>
      <c r="D6659" s="40">
        <v>3.4530615408059786</v>
      </c>
      <c r="I6659">
        <v>6182</v>
      </c>
      <c r="J6659" s="134">
        <v>0.38311917376974614</v>
      </c>
    </row>
    <row r="6660" spans="3:10" x14ac:dyDescent="0.3">
      <c r="C6660">
        <v>6183</v>
      </c>
      <c r="D6660" s="40">
        <v>1.6629123659698291</v>
      </c>
      <c r="I6660">
        <v>6183</v>
      </c>
      <c r="J6660" s="134">
        <v>0.30527649302930127</v>
      </c>
    </row>
    <row r="6661" spans="3:10" x14ac:dyDescent="0.3">
      <c r="C6661">
        <v>6184</v>
      </c>
      <c r="D6661" s="40">
        <v>3.0913727823553865</v>
      </c>
      <c r="I6661">
        <v>6184</v>
      </c>
      <c r="J6661" s="134">
        <v>0.1435838970891925</v>
      </c>
    </row>
    <row r="6662" spans="3:10" x14ac:dyDescent="0.3">
      <c r="C6662">
        <v>6185</v>
      </c>
      <c r="D6662" s="40">
        <v>2.3350865682723492</v>
      </c>
      <c r="I6662">
        <v>6185</v>
      </c>
      <c r="J6662" s="134">
        <v>0.24927065661414005</v>
      </c>
    </row>
    <row r="6663" spans="3:10" x14ac:dyDescent="0.3">
      <c r="C6663">
        <v>6186</v>
      </c>
      <c r="D6663" s="40">
        <v>3.1569440738693211</v>
      </c>
      <c r="I6663">
        <v>6186</v>
      </c>
      <c r="J6663" s="134">
        <v>0.33037967486932152</v>
      </c>
    </row>
    <row r="6664" spans="3:10" x14ac:dyDescent="0.3">
      <c r="C6664">
        <v>6187</v>
      </c>
      <c r="D6664" s="40">
        <v>2.3798649347342922</v>
      </c>
      <c r="I6664">
        <v>6187</v>
      </c>
      <c r="J6664" s="134">
        <v>0.11103967023140382</v>
      </c>
    </row>
    <row r="6665" spans="3:10" x14ac:dyDescent="0.3">
      <c r="C6665">
        <v>6188</v>
      </c>
      <c r="D6665" s="40">
        <v>2.4555930490896816</v>
      </c>
      <c r="I6665">
        <v>6188</v>
      </c>
      <c r="J6665" s="134">
        <v>0.2407429769338949</v>
      </c>
    </row>
    <row r="6666" spans="3:10" x14ac:dyDescent="0.3">
      <c r="C6666">
        <v>6189</v>
      </c>
      <c r="D6666" s="40">
        <v>3.0134727973744213</v>
      </c>
      <c r="I6666">
        <v>6189</v>
      </c>
      <c r="J6666" s="134">
        <v>0.25322112530531538</v>
      </c>
    </row>
    <row r="6667" spans="3:10" x14ac:dyDescent="0.3">
      <c r="C6667">
        <v>6190</v>
      </c>
      <c r="D6667" s="40">
        <v>2.1241572786705452</v>
      </c>
      <c r="I6667">
        <v>6190</v>
      </c>
      <c r="J6667" s="134">
        <v>0.22576852317887619</v>
      </c>
    </row>
    <row r="6668" spans="3:10" x14ac:dyDescent="0.3">
      <c r="C6668">
        <v>6191</v>
      </c>
      <c r="D6668" s="40">
        <v>3.1163625914349375</v>
      </c>
      <c r="I6668">
        <v>6191</v>
      </c>
      <c r="J6668" s="134">
        <v>0.20361008025745231</v>
      </c>
    </row>
    <row r="6669" spans="3:10" x14ac:dyDescent="0.3">
      <c r="C6669">
        <v>6192</v>
      </c>
      <c r="D6669" s="40">
        <v>2.9057190932726389</v>
      </c>
      <c r="I6669">
        <v>6192</v>
      </c>
      <c r="J6669" s="134">
        <v>0.12699257238187633</v>
      </c>
    </row>
    <row r="6670" spans="3:10" x14ac:dyDescent="0.3">
      <c r="C6670">
        <v>6193</v>
      </c>
      <c r="D6670" s="40">
        <v>3.0585380181415744</v>
      </c>
      <c r="I6670">
        <v>6193</v>
      </c>
      <c r="J6670" s="134">
        <v>0.30858135939022158</v>
      </c>
    </row>
    <row r="6671" spans="3:10" x14ac:dyDescent="0.3">
      <c r="C6671">
        <v>6194</v>
      </c>
      <c r="D6671" s="40">
        <v>1.9462613573297063</v>
      </c>
      <c r="I6671">
        <v>6194</v>
      </c>
      <c r="J6671" s="134">
        <v>0.40027560092500591</v>
      </c>
    </row>
    <row r="6672" spans="3:10" x14ac:dyDescent="0.3">
      <c r="C6672">
        <v>6195</v>
      </c>
      <c r="D6672" s="40">
        <v>2.6192203619625269</v>
      </c>
      <c r="I6672">
        <v>6195</v>
      </c>
      <c r="J6672" s="134">
        <v>0.19625159105562862</v>
      </c>
    </row>
    <row r="6673" spans="3:10" x14ac:dyDescent="0.3">
      <c r="C6673">
        <v>6196</v>
      </c>
      <c r="D6673" s="40">
        <v>1.7016380479787152</v>
      </c>
      <c r="I6673">
        <v>6196</v>
      </c>
      <c r="J6673" s="134">
        <v>0.29899369443149371</v>
      </c>
    </row>
    <row r="6674" spans="3:10" x14ac:dyDescent="0.3">
      <c r="C6674">
        <v>6197</v>
      </c>
      <c r="D6674" s="40">
        <v>2.557452820476132</v>
      </c>
      <c r="I6674">
        <v>6197</v>
      </c>
      <c r="J6674" s="134">
        <v>0.16714763975091662</v>
      </c>
    </row>
    <row r="6675" spans="3:10" x14ac:dyDescent="0.3">
      <c r="C6675">
        <v>6198</v>
      </c>
      <c r="D6675" s="40">
        <v>3.3911907049265424</v>
      </c>
      <c r="I6675">
        <v>6198</v>
      </c>
      <c r="J6675" s="134">
        <v>0.29063869388293995</v>
      </c>
    </row>
    <row r="6676" spans="3:10" x14ac:dyDescent="0.3">
      <c r="C6676">
        <v>6199</v>
      </c>
      <c r="D6676" s="40">
        <v>2.6978757922088756</v>
      </c>
      <c r="I6676">
        <v>6199</v>
      </c>
      <c r="J6676" s="134">
        <v>0.13242755652185512</v>
      </c>
    </row>
    <row r="6677" spans="3:10" x14ac:dyDescent="0.3">
      <c r="C6677">
        <v>6200</v>
      </c>
      <c r="D6677" s="40">
        <v>3.3042560612258347</v>
      </c>
      <c r="I6677">
        <v>6200</v>
      </c>
      <c r="J6677" s="134">
        <v>0.25947806248477323</v>
      </c>
    </row>
    <row r="6678" spans="3:10" x14ac:dyDescent="0.3">
      <c r="C6678">
        <v>6201</v>
      </c>
      <c r="D6678" s="40">
        <v>2.855119782867221</v>
      </c>
      <c r="I6678">
        <v>6201</v>
      </c>
      <c r="J6678" s="134">
        <v>0.37955223080436329</v>
      </c>
    </row>
    <row r="6679" spans="3:10" x14ac:dyDescent="0.3">
      <c r="C6679">
        <v>6202</v>
      </c>
      <c r="D6679" s="40">
        <v>1.7315696309952906</v>
      </c>
      <c r="I6679">
        <v>6202</v>
      </c>
      <c r="J6679" s="134">
        <v>0.18237101154233315</v>
      </c>
    </row>
    <row r="6680" spans="3:10" x14ac:dyDescent="0.3">
      <c r="C6680">
        <v>6203</v>
      </c>
      <c r="D6680" s="40">
        <v>2.7424530672430665</v>
      </c>
      <c r="I6680">
        <v>6203</v>
      </c>
      <c r="J6680" s="134">
        <v>0.34814281248188594</v>
      </c>
    </row>
    <row r="6681" spans="3:10" x14ac:dyDescent="0.3">
      <c r="C6681">
        <v>6204</v>
      </c>
      <c r="D6681" s="40">
        <v>2.690825861131696</v>
      </c>
      <c r="I6681">
        <v>6204</v>
      </c>
      <c r="J6681" s="134">
        <v>0.28751670327849488</v>
      </c>
    </row>
    <row r="6682" spans="3:10" x14ac:dyDescent="0.3">
      <c r="C6682">
        <v>6205</v>
      </c>
      <c r="D6682" s="40">
        <v>1.9039681968299487</v>
      </c>
      <c r="I6682">
        <v>6205</v>
      </c>
      <c r="J6682" s="134">
        <v>0.26432488672897447</v>
      </c>
    </row>
    <row r="6683" spans="3:10" x14ac:dyDescent="0.3">
      <c r="C6683">
        <v>6206</v>
      </c>
      <c r="D6683" s="40">
        <v>2.9453516089014142</v>
      </c>
      <c r="I6683">
        <v>6206</v>
      </c>
      <c r="J6683" s="134">
        <v>0.29622057454694284</v>
      </c>
    </row>
    <row r="6684" spans="3:10" x14ac:dyDescent="0.3">
      <c r="C6684">
        <v>6207</v>
      </c>
      <c r="D6684" s="40">
        <v>1.9536419382699262</v>
      </c>
      <c r="I6684">
        <v>6207</v>
      </c>
      <c r="J6684" s="134">
        <v>0.16313909848331032</v>
      </c>
    </row>
    <row r="6685" spans="3:10" x14ac:dyDescent="0.3">
      <c r="C6685">
        <v>6208</v>
      </c>
      <c r="D6685" s="40">
        <v>2.08066470232525</v>
      </c>
      <c r="I6685">
        <v>6208</v>
      </c>
      <c r="J6685" s="134">
        <v>0.2558988915450664</v>
      </c>
    </row>
    <row r="6686" spans="3:10" x14ac:dyDescent="0.3">
      <c r="C6686">
        <v>6209</v>
      </c>
      <c r="D6686" s="40">
        <v>2.0119203108639661</v>
      </c>
      <c r="I6686">
        <v>6209</v>
      </c>
      <c r="J6686" s="134">
        <v>0.31323545089809568</v>
      </c>
    </row>
    <row r="6687" spans="3:10" x14ac:dyDescent="0.3">
      <c r="C6687">
        <v>6210</v>
      </c>
      <c r="D6687" s="40">
        <v>1.9053360458336388</v>
      </c>
      <c r="I6687">
        <v>6210</v>
      </c>
      <c r="J6687" s="134">
        <v>0.22988789192430303</v>
      </c>
    </row>
    <row r="6688" spans="3:10" x14ac:dyDescent="0.3">
      <c r="C6688">
        <v>6211</v>
      </c>
      <c r="D6688" s="40">
        <v>2.4010570997702851</v>
      </c>
      <c r="I6688">
        <v>6211</v>
      </c>
      <c r="J6688" s="134">
        <v>0.27416069552625233</v>
      </c>
    </row>
    <row r="6689" spans="3:10" x14ac:dyDescent="0.3">
      <c r="C6689">
        <v>6212</v>
      </c>
      <c r="D6689" s="40">
        <v>2.4351598884758086</v>
      </c>
      <c r="I6689">
        <v>6212</v>
      </c>
      <c r="J6689" s="134">
        <v>0.28764578010928821</v>
      </c>
    </row>
    <row r="6690" spans="3:10" x14ac:dyDescent="0.3">
      <c r="C6690">
        <v>6213</v>
      </c>
      <c r="D6690" s="40">
        <v>2.1075452017297058</v>
      </c>
      <c r="I6690">
        <v>6213</v>
      </c>
      <c r="J6690" s="134">
        <v>0.34994479574805637</v>
      </c>
    </row>
    <row r="6691" spans="3:10" x14ac:dyDescent="0.3">
      <c r="C6691">
        <v>6214</v>
      </c>
      <c r="D6691" s="40">
        <v>3.1220559502783529</v>
      </c>
      <c r="I6691">
        <v>6214</v>
      </c>
      <c r="J6691" s="134">
        <v>0.33625551671037424</v>
      </c>
    </row>
    <row r="6692" spans="3:10" x14ac:dyDescent="0.3">
      <c r="C6692">
        <v>6215</v>
      </c>
      <c r="D6692" s="40">
        <v>2.4509313576276424</v>
      </c>
      <c r="I6692">
        <v>6215</v>
      </c>
      <c r="J6692" s="134">
        <v>0.22020958206488617</v>
      </c>
    </row>
    <row r="6693" spans="3:10" x14ac:dyDescent="0.3">
      <c r="C6693">
        <v>6216</v>
      </c>
      <c r="D6693" s="40">
        <v>2.4497355267413452</v>
      </c>
      <c r="I6693">
        <v>6216</v>
      </c>
      <c r="J6693" s="134">
        <v>0.24781665799622377</v>
      </c>
    </row>
    <row r="6694" spans="3:10" x14ac:dyDescent="0.3">
      <c r="C6694">
        <v>6217</v>
      </c>
      <c r="D6694" s="40">
        <v>3.3792058783684977</v>
      </c>
      <c r="I6694">
        <v>6217</v>
      </c>
      <c r="J6694" s="134">
        <v>0.2159831919740709</v>
      </c>
    </row>
    <row r="6695" spans="3:10" x14ac:dyDescent="0.3">
      <c r="C6695">
        <v>6218</v>
      </c>
      <c r="D6695" s="40">
        <v>1.9492561729908897</v>
      </c>
      <c r="I6695">
        <v>6218</v>
      </c>
      <c r="J6695" s="134">
        <v>0.26053948498494428</v>
      </c>
    </row>
    <row r="6696" spans="3:10" x14ac:dyDescent="0.3">
      <c r="C6696">
        <v>6219</v>
      </c>
      <c r="D6696" s="40">
        <v>2.7363438691249491</v>
      </c>
      <c r="I6696">
        <v>6219</v>
      </c>
      <c r="J6696" s="134">
        <v>0.13663163107448351</v>
      </c>
    </row>
    <row r="6697" spans="3:10" x14ac:dyDescent="0.3">
      <c r="C6697">
        <v>6220</v>
      </c>
      <c r="D6697" s="40">
        <v>2.8418424480285727</v>
      </c>
      <c r="I6697">
        <v>6220</v>
      </c>
      <c r="J6697" s="134">
        <v>0.21655473469531605</v>
      </c>
    </row>
    <row r="6698" spans="3:10" x14ac:dyDescent="0.3">
      <c r="C6698">
        <v>6221</v>
      </c>
      <c r="D6698" s="40">
        <v>3.530786766292183</v>
      </c>
      <c r="I6698">
        <v>6221</v>
      </c>
      <c r="J6698" s="134">
        <v>0.39045026136381011</v>
      </c>
    </row>
    <row r="6699" spans="3:10" x14ac:dyDescent="0.3">
      <c r="C6699">
        <v>6222</v>
      </c>
      <c r="D6699" s="40">
        <v>3.0574215987406022</v>
      </c>
      <c r="I6699">
        <v>6222</v>
      </c>
      <c r="J6699" s="134">
        <v>0.17935945502741868</v>
      </c>
    </row>
    <row r="6700" spans="3:10" x14ac:dyDescent="0.3">
      <c r="C6700">
        <v>6223</v>
      </c>
      <c r="D6700" s="40">
        <v>2.1125709894877334</v>
      </c>
      <c r="I6700">
        <v>6223</v>
      </c>
      <c r="J6700" s="134">
        <v>0.17509488753200664</v>
      </c>
    </row>
    <row r="6701" spans="3:10" x14ac:dyDescent="0.3">
      <c r="C6701">
        <v>6224</v>
      </c>
      <c r="D6701" s="40">
        <v>2.7938836806580403</v>
      </c>
      <c r="I6701">
        <v>6224</v>
      </c>
      <c r="J6701" s="134">
        <v>0.31027347133116656</v>
      </c>
    </row>
    <row r="6702" spans="3:10" x14ac:dyDescent="0.3">
      <c r="C6702">
        <v>6225</v>
      </c>
      <c r="D6702" s="40">
        <v>1.9504727274811817</v>
      </c>
      <c r="I6702">
        <v>6225</v>
      </c>
      <c r="J6702" s="134">
        <v>0.26107478163110698</v>
      </c>
    </row>
    <row r="6703" spans="3:10" x14ac:dyDescent="0.3">
      <c r="C6703">
        <v>6226</v>
      </c>
      <c r="D6703" s="40">
        <v>2.7653099477188956</v>
      </c>
      <c r="I6703">
        <v>6226</v>
      </c>
      <c r="J6703" s="134">
        <v>0.13795690709898323</v>
      </c>
    </row>
    <row r="6704" spans="3:10" x14ac:dyDescent="0.3">
      <c r="C6704">
        <v>6227</v>
      </c>
      <c r="D6704" s="40">
        <v>3.0835590722549893</v>
      </c>
      <c r="I6704">
        <v>6227</v>
      </c>
      <c r="J6704" s="134">
        <v>0.39864628328606333</v>
      </c>
    </row>
    <row r="6705" spans="3:10" x14ac:dyDescent="0.3">
      <c r="C6705">
        <v>6228</v>
      </c>
      <c r="D6705" s="40">
        <v>2.8096192745622885</v>
      </c>
      <c r="I6705">
        <v>6228</v>
      </c>
      <c r="J6705" s="134">
        <v>0.21740828512756205</v>
      </c>
    </row>
    <row r="6706" spans="3:10" x14ac:dyDescent="0.3">
      <c r="C6706">
        <v>6229</v>
      </c>
      <c r="D6706" s="40">
        <v>1.6633375264054195</v>
      </c>
      <c r="I6706">
        <v>6229</v>
      </c>
      <c r="J6706" s="134">
        <v>0.21224449127346534</v>
      </c>
    </row>
    <row r="6707" spans="3:10" x14ac:dyDescent="0.3">
      <c r="C6707">
        <v>6230</v>
      </c>
      <c r="D6707" s="40">
        <v>2.2898365891627872</v>
      </c>
      <c r="I6707">
        <v>6230</v>
      </c>
      <c r="J6707" s="134">
        <v>0.11187322043159376</v>
      </c>
    </row>
    <row r="6708" spans="3:10" x14ac:dyDescent="0.3">
      <c r="C6708">
        <v>6231</v>
      </c>
      <c r="D6708" s="40">
        <v>3.708595967795612</v>
      </c>
      <c r="I6708">
        <v>6231</v>
      </c>
      <c r="J6708" s="134">
        <v>0.11539976304945676</v>
      </c>
    </row>
    <row r="6709" spans="3:10" x14ac:dyDescent="0.3">
      <c r="C6709">
        <v>6232</v>
      </c>
      <c r="D6709" s="40">
        <v>1.4901370369613294</v>
      </c>
      <c r="I6709">
        <v>6232</v>
      </c>
      <c r="J6709" s="134">
        <v>0.27294411533215079</v>
      </c>
    </row>
    <row r="6710" spans="3:10" x14ac:dyDescent="0.3">
      <c r="C6710">
        <v>6233</v>
      </c>
      <c r="D6710" s="40">
        <v>3.3301745830734695</v>
      </c>
      <c r="I6710">
        <v>6233</v>
      </c>
      <c r="J6710" s="134">
        <v>0.3243751551910703</v>
      </c>
    </row>
    <row r="6711" spans="3:10" x14ac:dyDescent="0.3">
      <c r="C6711">
        <v>6234</v>
      </c>
      <c r="D6711" s="40">
        <v>2.9754262359501644</v>
      </c>
      <c r="I6711">
        <v>6234</v>
      </c>
      <c r="J6711" s="134">
        <v>0.30314525869471765</v>
      </c>
    </row>
    <row r="6712" spans="3:10" x14ac:dyDescent="0.3">
      <c r="C6712">
        <v>6235</v>
      </c>
      <c r="D6712" s="40">
        <v>2.4310333203434049</v>
      </c>
      <c r="I6712">
        <v>6235</v>
      </c>
      <c r="J6712" s="134">
        <v>0.29706034761654454</v>
      </c>
    </row>
    <row r="6713" spans="3:10" x14ac:dyDescent="0.3">
      <c r="C6713">
        <v>6236</v>
      </c>
      <c r="D6713" s="40">
        <v>1.8111414571600271</v>
      </c>
      <c r="I6713">
        <v>6236</v>
      </c>
      <c r="J6713" s="134">
        <v>0.35307306647903935</v>
      </c>
    </row>
    <row r="6714" spans="3:10" x14ac:dyDescent="0.3">
      <c r="C6714">
        <v>6237</v>
      </c>
      <c r="D6714" s="40">
        <v>3.2947357417874308</v>
      </c>
      <c r="I6714">
        <v>6237</v>
      </c>
      <c r="J6714" s="134">
        <v>0.33443010392958539</v>
      </c>
    </row>
    <row r="6715" spans="3:10" x14ac:dyDescent="0.3">
      <c r="C6715">
        <v>6238</v>
      </c>
      <c r="D6715" s="40">
        <v>2.3111168673992291</v>
      </c>
      <c r="I6715">
        <v>6238</v>
      </c>
      <c r="J6715" s="134">
        <v>0.30704681295182068</v>
      </c>
    </row>
    <row r="6716" spans="3:10" x14ac:dyDescent="0.3">
      <c r="C6716">
        <v>6239</v>
      </c>
      <c r="D6716" s="40">
        <v>2.4298513295375299</v>
      </c>
      <c r="I6716">
        <v>6239</v>
      </c>
      <c r="J6716" s="134">
        <v>0.277236474908646</v>
      </c>
    </row>
    <row r="6717" spans="3:10" x14ac:dyDescent="0.3">
      <c r="C6717">
        <v>6240</v>
      </c>
      <c r="D6717" s="40">
        <v>2.7775803749812544</v>
      </c>
      <c r="I6717">
        <v>6240</v>
      </c>
      <c r="J6717" s="134">
        <v>0.25716280032775618</v>
      </c>
    </row>
    <row r="6718" spans="3:10" x14ac:dyDescent="0.3">
      <c r="C6718">
        <v>6241</v>
      </c>
      <c r="D6718" s="40">
        <v>2.7022414159001462</v>
      </c>
      <c r="I6718">
        <v>6241</v>
      </c>
      <c r="J6718" s="134">
        <v>0.25835441739060472</v>
      </c>
    </row>
    <row r="6719" spans="3:10" x14ac:dyDescent="0.3">
      <c r="C6719">
        <v>6242</v>
      </c>
      <c r="D6719" s="40">
        <v>2.9650429911337648</v>
      </c>
      <c r="I6719">
        <v>6242</v>
      </c>
      <c r="J6719" s="134">
        <v>0.14695291230822138</v>
      </c>
    </row>
    <row r="6720" spans="3:10" x14ac:dyDescent="0.3">
      <c r="C6720">
        <v>6243</v>
      </c>
      <c r="D6720" s="40">
        <v>2.7133117491198164</v>
      </c>
      <c r="I6720">
        <v>6243</v>
      </c>
      <c r="J6720" s="134">
        <v>0.31335367111005286</v>
      </c>
    </row>
    <row r="6721" spans="3:10" x14ac:dyDescent="0.3">
      <c r="C6721">
        <v>6244</v>
      </c>
      <c r="D6721" s="40">
        <v>2.7032831853365962</v>
      </c>
      <c r="I6721">
        <v>6244</v>
      </c>
      <c r="J6721" s="134">
        <v>0.26181221897225027</v>
      </c>
    </row>
    <row r="6722" spans="3:10" x14ac:dyDescent="0.3">
      <c r="C6722">
        <v>6245</v>
      </c>
      <c r="D6722" s="40">
        <v>2.7401200747077317</v>
      </c>
      <c r="I6722">
        <v>6245</v>
      </c>
      <c r="J6722" s="134">
        <v>0.30573822879602175</v>
      </c>
    </row>
    <row r="6723" spans="3:10" x14ac:dyDescent="0.3">
      <c r="C6723">
        <v>6246</v>
      </c>
      <c r="D6723" s="40">
        <v>1.9061807417552263</v>
      </c>
      <c r="I6723">
        <v>6246</v>
      </c>
      <c r="J6723" s="134">
        <v>0.14663761837532396</v>
      </c>
    </row>
    <row r="6724" spans="3:10" x14ac:dyDescent="0.3">
      <c r="C6724">
        <v>6247</v>
      </c>
      <c r="D6724" s="40">
        <v>2.6789995914168219</v>
      </c>
      <c r="I6724">
        <v>6247</v>
      </c>
      <c r="J6724" s="134">
        <v>0.29256354755774305</v>
      </c>
    </row>
    <row r="6725" spans="3:10" x14ac:dyDescent="0.3">
      <c r="C6725">
        <v>6248</v>
      </c>
      <c r="D6725" s="40">
        <v>2.0770786745146705</v>
      </c>
      <c r="I6725">
        <v>6248</v>
      </c>
      <c r="J6725" s="134">
        <v>0.32757807658750826</v>
      </c>
    </row>
    <row r="6726" spans="3:10" x14ac:dyDescent="0.3">
      <c r="C6726">
        <v>6249</v>
      </c>
      <c r="D6726" s="40">
        <v>2.6949116858524156</v>
      </c>
      <c r="I6726">
        <v>6249</v>
      </c>
      <c r="J6726" s="134">
        <v>0.23349723599501671</v>
      </c>
    </row>
    <row r="6727" spans="3:10" x14ac:dyDescent="0.3">
      <c r="C6727">
        <v>6250</v>
      </c>
      <c r="D6727" s="40">
        <v>3.1838707284008785</v>
      </c>
      <c r="I6727">
        <v>6250</v>
      </c>
      <c r="J6727" s="134">
        <v>0.25823745592751779</v>
      </c>
    </row>
    <row r="6728" spans="3:10" x14ac:dyDescent="0.3">
      <c r="C6728">
        <v>6251</v>
      </c>
      <c r="D6728" s="40">
        <v>2.5762141359521564</v>
      </c>
      <c r="I6728">
        <v>6251</v>
      </c>
      <c r="J6728" s="134">
        <v>0.27126782121619253</v>
      </c>
    </row>
    <row r="6729" spans="3:10" x14ac:dyDescent="0.3">
      <c r="C6729">
        <v>6252</v>
      </c>
      <c r="D6729" s="40">
        <v>2.7131788443315275</v>
      </c>
      <c r="I6729">
        <v>6252</v>
      </c>
      <c r="J6729" s="134">
        <v>0.24334321837323025</v>
      </c>
    </row>
    <row r="6730" spans="3:10" x14ac:dyDescent="0.3">
      <c r="C6730">
        <v>6253</v>
      </c>
      <c r="D6730" s="40">
        <v>2.6535131647995134</v>
      </c>
      <c r="I6730">
        <v>6253</v>
      </c>
      <c r="J6730" s="134">
        <v>0.13403356183128268</v>
      </c>
    </row>
    <row r="6731" spans="3:10" x14ac:dyDescent="0.3">
      <c r="C6731">
        <v>6254</v>
      </c>
      <c r="D6731" s="40">
        <v>2.256101962922437</v>
      </c>
      <c r="I6731">
        <v>6254</v>
      </c>
      <c r="J6731" s="134">
        <v>6.8324070912923807E-2</v>
      </c>
    </row>
    <row r="6732" spans="3:10" x14ac:dyDescent="0.3">
      <c r="C6732">
        <v>6255</v>
      </c>
      <c r="D6732" s="40">
        <v>2.5804246827431192</v>
      </c>
      <c r="I6732">
        <v>6255</v>
      </c>
      <c r="J6732" s="134">
        <v>0.34487273123052553</v>
      </c>
    </row>
    <row r="6733" spans="3:10" x14ac:dyDescent="0.3">
      <c r="C6733">
        <v>6256</v>
      </c>
      <c r="D6733" s="40">
        <v>2.0313648883647764</v>
      </c>
      <c r="I6733">
        <v>6256</v>
      </c>
      <c r="J6733" s="134">
        <v>0.19292168739968085</v>
      </c>
    </row>
    <row r="6734" spans="3:10" x14ac:dyDescent="0.3">
      <c r="C6734">
        <v>6257</v>
      </c>
      <c r="D6734" s="40">
        <v>3.2092310263886574</v>
      </c>
      <c r="I6734">
        <v>6257</v>
      </c>
      <c r="J6734" s="134">
        <v>0.22898795491798096</v>
      </c>
    </row>
    <row r="6735" spans="3:10" x14ac:dyDescent="0.3">
      <c r="C6735">
        <v>6258</v>
      </c>
      <c r="D6735" s="40">
        <v>3.4437224743787747</v>
      </c>
      <c r="I6735">
        <v>6258</v>
      </c>
      <c r="J6735" s="134">
        <v>0.22008592719496689</v>
      </c>
    </row>
    <row r="6736" spans="3:10" x14ac:dyDescent="0.3">
      <c r="C6736">
        <v>6259</v>
      </c>
      <c r="D6736" s="40">
        <v>2.8191360126640608</v>
      </c>
      <c r="I6736">
        <v>6259</v>
      </c>
      <c r="J6736" s="134">
        <v>0.25166269566997834</v>
      </c>
    </row>
    <row r="6737" spans="3:10" x14ac:dyDescent="0.3">
      <c r="C6737">
        <v>6260</v>
      </c>
      <c r="D6737" s="40">
        <v>2.1197656872433797</v>
      </c>
      <c r="I6737">
        <v>6260</v>
      </c>
      <c r="J6737" s="134">
        <v>0.17664563989662629</v>
      </c>
    </row>
    <row r="6738" spans="3:10" x14ac:dyDescent="0.3">
      <c r="C6738">
        <v>6261</v>
      </c>
      <c r="D6738" s="40">
        <v>3.6657309291900972</v>
      </c>
      <c r="I6738">
        <v>6261</v>
      </c>
      <c r="J6738" s="134">
        <v>0.27281080247129474</v>
      </c>
    </row>
    <row r="6739" spans="3:10" x14ac:dyDescent="0.3">
      <c r="C6739">
        <v>6262</v>
      </c>
      <c r="D6739" s="40">
        <v>2.7316778439476486</v>
      </c>
      <c r="I6739">
        <v>6262</v>
      </c>
      <c r="J6739" s="134">
        <v>0.307636080943819</v>
      </c>
    </row>
    <row r="6740" spans="3:10" x14ac:dyDescent="0.3">
      <c r="C6740">
        <v>6263</v>
      </c>
      <c r="D6740" s="40">
        <v>1.8953116458408104</v>
      </c>
      <c r="I6740">
        <v>6263</v>
      </c>
      <c r="J6740" s="134">
        <v>0.35218246754709059</v>
      </c>
    </row>
    <row r="6741" spans="3:10" x14ac:dyDescent="0.3">
      <c r="C6741">
        <v>6264</v>
      </c>
      <c r="D6741" s="40">
        <v>1.7635968944578164</v>
      </c>
      <c r="I6741">
        <v>6264</v>
      </c>
      <c r="J6741" s="134">
        <v>0.19993929338986249</v>
      </c>
    </row>
    <row r="6742" spans="3:10" x14ac:dyDescent="0.3">
      <c r="C6742">
        <v>6265</v>
      </c>
      <c r="D6742" s="40">
        <v>2.3719592848514521</v>
      </c>
      <c r="I6742">
        <v>6265</v>
      </c>
      <c r="J6742" s="134">
        <v>0.33700142952090406</v>
      </c>
    </row>
    <row r="6743" spans="3:10" x14ac:dyDescent="0.3">
      <c r="C6743">
        <v>6266</v>
      </c>
      <c r="D6743" s="40">
        <v>2.5626560482708092</v>
      </c>
      <c r="I6743">
        <v>6266</v>
      </c>
      <c r="J6743" s="134">
        <v>0.29081888684195212</v>
      </c>
    </row>
    <row r="6744" spans="3:10" x14ac:dyDescent="0.3">
      <c r="C6744">
        <v>6267</v>
      </c>
      <c r="D6744" s="40">
        <v>3.3336658755080899</v>
      </c>
      <c r="I6744">
        <v>6267</v>
      </c>
      <c r="J6744" s="134">
        <v>0.20828743719253051</v>
      </c>
    </row>
    <row r="6745" spans="3:10" x14ac:dyDescent="0.3">
      <c r="C6745">
        <v>6268</v>
      </c>
      <c r="D6745" s="40">
        <v>2.7752961398397828</v>
      </c>
      <c r="I6745">
        <v>6268</v>
      </c>
      <c r="J6745" s="134">
        <v>0.28300052796558295</v>
      </c>
    </row>
    <row r="6746" spans="3:10" x14ac:dyDescent="0.3">
      <c r="C6746">
        <v>6269</v>
      </c>
      <c r="D6746" s="40">
        <v>2.3916064763749092</v>
      </c>
      <c r="I6746">
        <v>6269</v>
      </c>
      <c r="J6746" s="134">
        <v>0.30467205366432282</v>
      </c>
    </row>
    <row r="6747" spans="3:10" x14ac:dyDescent="0.3">
      <c r="C6747">
        <v>6270</v>
      </c>
      <c r="D6747" s="40">
        <v>1.8703010068992938</v>
      </c>
      <c r="I6747">
        <v>6270</v>
      </c>
      <c r="J6747" s="134">
        <v>0.21077957832202077</v>
      </c>
    </row>
    <row r="6748" spans="3:10" x14ac:dyDescent="0.3">
      <c r="C6748">
        <v>6271</v>
      </c>
      <c r="D6748" s="40">
        <v>2.8231568210784896</v>
      </c>
      <c r="I6748">
        <v>6271</v>
      </c>
      <c r="J6748" s="134">
        <v>0.26192607507117649</v>
      </c>
    </row>
    <row r="6749" spans="3:10" x14ac:dyDescent="0.3">
      <c r="C6749">
        <v>6272</v>
      </c>
      <c r="D6749" s="40">
        <v>1.9030379204023276</v>
      </c>
      <c r="I6749">
        <v>6272</v>
      </c>
      <c r="J6749" s="134">
        <v>0.26465878609561355</v>
      </c>
    </row>
    <row r="6750" spans="3:10" x14ac:dyDescent="0.3">
      <c r="C6750">
        <v>6273</v>
      </c>
      <c r="D6750" s="40">
        <v>2.2834280618083094</v>
      </c>
      <c r="I6750">
        <v>6273</v>
      </c>
      <c r="J6750" s="134">
        <v>0.25111133021479426</v>
      </c>
    </row>
    <row r="6751" spans="3:10" x14ac:dyDescent="0.3">
      <c r="C6751">
        <v>6274</v>
      </c>
      <c r="D6751" s="40">
        <v>2.1575336707778954</v>
      </c>
      <c r="I6751">
        <v>6274</v>
      </c>
      <c r="J6751" s="134">
        <v>0.25457400067959757</v>
      </c>
    </row>
    <row r="6752" spans="3:10" x14ac:dyDescent="0.3">
      <c r="C6752">
        <v>6275</v>
      </c>
      <c r="D6752" s="40">
        <v>2.2268144517261117</v>
      </c>
      <c r="I6752">
        <v>6275</v>
      </c>
      <c r="J6752" s="134">
        <v>0.23963227544335464</v>
      </c>
    </row>
    <row r="6753" spans="3:10" x14ac:dyDescent="0.3">
      <c r="C6753">
        <v>6276</v>
      </c>
      <c r="D6753" s="40">
        <v>1.8141300545080106</v>
      </c>
      <c r="I6753">
        <v>6276</v>
      </c>
      <c r="J6753" s="134">
        <v>0.17930189572471944</v>
      </c>
    </row>
    <row r="6754" spans="3:10" x14ac:dyDescent="0.3">
      <c r="C6754">
        <v>6277</v>
      </c>
      <c r="D6754" s="40">
        <v>1.910635222018179</v>
      </c>
      <c r="I6754">
        <v>6277</v>
      </c>
      <c r="J6754" s="134">
        <v>0.28183424450661398</v>
      </c>
    </row>
    <row r="6755" spans="3:10" x14ac:dyDescent="0.3">
      <c r="C6755">
        <v>6278</v>
      </c>
      <c r="D6755" s="40">
        <v>3.1355465484550491</v>
      </c>
      <c r="I6755">
        <v>6278</v>
      </c>
      <c r="J6755" s="134">
        <v>0.29742184159106233</v>
      </c>
    </row>
    <row r="6756" spans="3:10" x14ac:dyDescent="0.3">
      <c r="C6756">
        <v>6279</v>
      </c>
      <c r="D6756" s="40">
        <v>1.8420988336702984</v>
      </c>
      <c r="I6756">
        <v>6279</v>
      </c>
      <c r="J6756" s="134">
        <v>0.22208805549843613</v>
      </c>
    </row>
    <row r="6757" spans="3:10" x14ac:dyDescent="0.3">
      <c r="C6757">
        <v>6280</v>
      </c>
      <c r="D6757" s="40">
        <v>2.4294518560965619</v>
      </c>
      <c r="I6757">
        <v>6280</v>
      </c>
      <c r="J6757" s="134">
        <v>0.25920100959098669</v>
      </c>
    </row>
    <row r="6758" spans="3:10" x14ac:dyDescent="0.3">
      <c r="C6758">
        <v>6281</v>
      </c>
      <c r="D6758" s="40">
        <v>2.1537440571825051</v>
      </c>
      <c r="I6758">
        <v>6281</v>
      </c>
      <c r="J6758" s="134">
        <v>0.30389550603789495</v>
      </c>
    </row>
    <row r="6759" spans="3:10" x14ac:dyDescent="0.3">
      <c r="C6759">
        <v>6282</v>
      </c>
      <c r="D6759" s="40">
        <v>3.2275953881759158</v>
      </c>
      <c r="I6759">
        <v>6282</v>
      </c>
      <c r="J6759" s="134">
        <v>0.3146142328764121</v>
      </c>
    </row>
    <row r="6760" spans="3:10" x14ac:dyDescent="0.3">
      <c r="C6760">
        <v>6283</v>
      </c>
      <c r="D6760" s="40">
        <v>2.8190595856987799</v>
      </c>
      <c r="I6760">
        <v>6283</v>
      </c>
      <c r="J6760" s="134">
        <v>0.32473636495479874</v>
      </c>
    </row>
    <row r="6761" spans="3:10" x14ac:dyDescent="0.3">
      <c r="C6761">
        <v>6284</v>
      </c>
      <c r="D6761" s="40">
        <v>2.4855337978397611</v>
      </c>
      <c r="I6761">
        <v>6284</v>
      </c>
      <c r="J6761" s="134">
        <v>0.35503646003591527</v>
      </c>
    </row>
    <row r="6762" spans="3:10" x14ac:dyDescent="0.3">
      <c r="C6762">
        <v>6285</v>
      </c>
      <c r="D6762" s="40">
        <v>1.8602046266473355</v>
      </c>
      <c r="I6762">
        <v>6285</v>
      </c>
      <c r="J6762" s="134">
        <v>0.34932121564406282</v>
      </c>
    </row>
    <row r="6763" spans="3:10" x14ac:dyDescent="0.3">
      <c r="C6763">
        <v>6286</v>
      </c>
      <c r="D6763" s="40">
        <v>2.6136980814610142</v>
      </c>
      <c r="I6763">
        <v>6286</v>
      </c>
      <c r="J6763" s="134">
        <v>0.1924818234195349</v>
      </c>
    </row>
    <row r="6764" spans="3:10" x14ac:dyDescent="0.3">
      <c r="C6764">
        <v>6287</v>
      </c>
      <c r="D6764" s="40">
        <v>3.2390682974429694</v>
      </c>
      <c r="I6764">
        <v>6287</v>
      </c>
      <c r="J6764" s="134">
        <v>0.28430604011964311</v>
      </c>
    </row>
    <row r="6765" spans="3:10" x14ac:dyDescent="0.3">
      <c r="C6765">
        <v>6288</v>
      </c>
      <c r="D6765" s="40">
        <v>2.877916708064963</v>
      </c>
      <c r="I6765">
        <v>6288</v>
      </c>
      <c r="J6765" s="134">
        <v>0.29411583166705113</v>
      </c>
    </row>
    <row r="6766" spans="3:10" x14ac:dyDescent="0.3">
      <c r="C6766">
        <v>6289</v>
      </c>
      <c r="D6766" s="40">
        <v>3.1255201787935962</v>
      </c>
      <c r="I6766">
        <v>6289</v>
      </c>
      <c r="J6766" s="134">
        <v>0.31720383324711743</v>
      </c>
    </row>
    <row r="6767" spans="3:10" x14ac:dyDescent="0.3">
      <c r="C6767">
        <v>6290</v>
      </c>
      <c r="D6767" s="40">
        <v>2.5871061952789129</v>
      </c>
      <c r="I6767">
        <v>6290</v>
      </c>
      <c r="J6767" s="134">
        <v>0.14139797572083146</v>
      </c>
    </row>
    <row r="6768" spans="3:10" x14ac:dyDescent="0.3">
      <c r="C6768">
        <v>6291</v>
      </c>
      <c r="D6768" s="40">
        <v>2.6606024614277017</v>
      </c>
      <c r="I6768">
        <v>6291</v>
      </c>
      <c r="J6768" s="134">
        <v>0.39568196166490099</v>
      </c>
    </row>
    <row r="6769" spans="3:10" x14ac:dyDescent="0.3">
      <c r="C6769">
        <v>6292</v>
      </c>
      <c r="D6769" s="40">
        <v>2.2134221486790264</v>
      </c>
      <c r="I6769">
        <v>6292</v>
      </c>
      <c r="J6769" s="134">
        <v>0.18229569978928839</v>
      </c>
    </row>
    <row r="6770" spans="3:10" x14ac:dyDescent="0.3">
      <c r="C6770">
        <v>6293</v>
      </c>
      <c r="D6770" s="40">
        <v>2.3797703912066774</v>
      </c>
      <c r="I6770">
        <v>6293</v>
      </c>
      <c r="J6770" s="134">
        <v>0.32671219082336589</v>
      </c>
    </row>
    <row r="6771" spans="3:10" x14ac:dyDescent="0.3">
      <c r="C6771">
        <v>6294</v>
      </c>
      <c r="D6771" s="40">
        <v>3.0015367890469715</v>
      </c>
      <c r="I6771">
        <v>6294</v>
      </c>
      <c r="J6771" s="134">
        <v>0.15924136222992602</v>
      </c>
    </row>
    <row r="6772" spans="3:10" x14ac:dyDescent="0.3">
      <c r="C6772">
        <v>6295</v>
      </c>
      <c r="D6772" s="40">
        <v>2.4335419049178162</v>
      </c>
      <c r="I6772">
        <v>6295</v>
      </c>
      <c r="J6772" s="134">
        <v>0.19474993509323069</v>
      </c>
    </row>
    <row r="6773" spans="3:10" x14ac:dyDescent="0.3">
      <c r="C6773">
        <v>6296</v>
      </c>
      <c r="D6773" s="40">
        <v>1.9758673835194251</v>
      </c>
      <c r="I6773">
        <v>6296</v>
      </c>
      <c r="J6773" s="134">
        <v>0.33954323902795625</v>
      </c>
    </row>
    <row r="6774" spans="3:10" x14ac:dyDescent="0.3">
      <c r="C6774">
        <v>6297</v>
      </c>
      <c r="D6774" s="40">
        <v>2.5693785467230859</v>
      </c>
      <c r="I6774">
        <v>6297</v>
      </c>
      <c r="J6774" s="134">
        <v>0.24882202872808779</v>
      </c>
    </row>
    <row r="6775" spans="3:10" x14ac:dyDescent="0.3">
      <c r="C6775">
        <v>6298</v>
      </c>
      <c r="D6775" s="40">
        <v>2.6780711530314996</v>
      </c>
      <c r="I6775">
        <v>6298</v>
      </c>
      <c r="J6775" s="134">
        <v>0.30708636154795621</v>
      </c>
    </row>
    <row r="6776" spans="3:10" x14ac:dyDescent="0.3">
      <c r="C6776">
        <v>6299</v>
      </c>
      <c r="D6776" s="40">
        <v>2.776883369116129</v>
      </c>
      <c r="I6776">
        <v>6299</v>
      </c>
      <c r="J6776" s="134">
        <v>0.20585486290239707</v>
      </c>
    </row>
    <row r="6777" spans="3:10" x14ac:dyDescent="0.3">
      <c r="C6777">
        <v>6300</v>
      </c>
      <c r="D6777" s="40">
        <v>2.5768014337670295</v>
      </c>
      <c r="I6777">
        <v>6300</v>
      </c>
      <c r="J6777" s="134">
        <v>0.14255551646086051</v>
      </c>
    </row>
    <row r="6778" spans="3:10" x14ac:dyDescent="0.3">
      <c r="C6778">
        <v>6301</v>
      </c>
      <c r="D6778" s="40">
        <v>2.8745086828303767</v>
      </c>
      <c r="I6778">
        <v>6301</v>
      </c>
      <c r="J6778" s="134">
        <v>0.3212683388085098</v>
      </c>
    </row>
    <row r="6779" spans="3:10" x14ac:dyDescent="0.3">
      <c r="C6779">
        <v>6302</v>
      </c>
      <c r="D6779" s="40">
        <v>2.3224486373225695</v>
      </c>
      <c r="I6779">
        <v>6302</v>
      </c>
      <c r="J6779" s="134">
        <v>0.34083346689823291</v>
      </c>
    </row>
    <row r="6780" spans="3:10" x14ac:dyDescent="0.3">
      <c r="C6780">
        <v>6303</v>
      </c>
      <c r="D6780" s="40">
        <v>2.0684543936286417</v>
      </c>
      <c r="I6780">
        <v>6303</v>
      </c>
      <c r="J6780" s="134">
        <v>0.29057549450672049</v>
      </c>
    </row>
    <row r="6781" spans="3:10" x14ac:dyDescent="0.3">
      <c r="C6781">
        <v>6304</v>
      </c>
      <c r="D6781" s="40">
        <v>3.0097611048337991</v>
      </c>
      <c r="I6781">
        <v>6304</v>
      </c>
      <c r="J6781" s="134">
        <v>0.12611130538825677</v>
      </c>
    </row>
    <row r="6782" spans="3:10" x14ac:dyDescent="0.3">
      <c r="C6782">
        <v>6305</v>
      </c>
      <c r="D6782" s="40">
        <v>2.3131195459208209</v>
      </c>
      <c r="I6782">
        <v>6305</v>
      </c>
      <c r="J6782" s="134">
        <v>0.34272160176331101</v>
      </c>
    </row>
    <row r="6783" spans="3:10" x14ac:dyDescent="0.3">
      <c r="C6783">
        <v>6306</v>
      </c>
      <c r="D6783" s="40">
        <v>2.9187301778335821</v>
      </c>
      <c r="I6783">
        <v>6306</v>
      </c>
      <c r="J6783" s="134">
        <v>0.33587509976087326</v>
      </c>
    </row>
    <row r="6784" spans="3:10" x14ac:dyDescent="0.3">
      <c r="C6784">
        <v>6307</v>
      </c>
      <c r="D6784" s="40">
        <v>2.6307341108064071</v>
      </c>
      <c r="I6784">
        <v>6307</v>
      </c>
      <c r="J6784" s="134">
        <v>0.23825591677342639</v>
      </c>
    </row>
    <row r="6785" spans="3:10" x14ac:dyDescent="0.3">
      <c r="C6785">
        <v>6308</v>
      </c>
      <c r="D6785" s="40">
        <v>1.9909245850999553</v>
      </c>
      <c r="I6785">
        <v>6308</v>
      </c>
      <c r="J6785" s="134">
        <v>0.19461577023860399</v>
      </c>
    </row>
    <row r="6786" spans="3:10" x14ac:dyDescent="0.3">
      <c r="C6786">
        <v>6309</v>
      </c>
      <c r="D6786" s="40">
        <v>2.7141837050323359</v>
      </c>
      <c r="I6786">
        <v>6309</v>
      </c>
      <c r="J6786" s="134">
        <v>0.258538647344835</v>
      </c>
    </row>
    <row r="6787" spans="3:10" x14ac:dyDescent="0.3">
      <c r="C6787">
        <v>6310</v>
      </c>
      <c r="D6787" s="40">
        <v>2.749543898946567</v>
      </c>
      <c r="I6787">
        <v>6310</v>
      </c>
      <c r="J6787" s="134">
        <v>0.31640609930329777</v>
      </c>
    </row>
    <row r="6788" spans="3:10" x14ac:dyDescent="0.3">
      <c r="C6788">
        <v>6311</v>
      </c>
      <c r="D6788" s="40">
        <v>3.368048041793712</v>
      </c>
      <c r="I6788">
        <v>6311</v>
      </c>
      <c r="J6788" s="134">
        <v>0.28340866301850909</v>
      </c>
    </row>
    <row r="6789" spans="3:10" x14ac:dyDescent="0.3">
      <c r="C6789">
        <v>6312</v>
      </c>
      <c r="D6789" s="40">
        <v>3.0365384231512307</v>
      </c>
      <c r="I6789">
        <v>6312</v>
      </c>
      <c r="J6789" s="134">
        <v>0.29318901899705851</v>
      </c>
    </row>
    <row r="6790" spans="3:10" x14ac:dyDescent="0.3">
      <c r="C6790">
        <v>6313</v>
      </c>
      <c r="D6790" s="40">
        <v>2.0264499912406353</v>
      </c>
      <c r="I6790">
        <v>6313</v>
      </c>
      <c r="J6790" s="134">
        <v>0.18471893472470846</v>
      </c>
    </row>
    <row r="6791" spans="3:10" x14ac:dyDescent="0.3">
      <c r="C6791">
        <v>6314</v>
      </c>
      <c r="D6791" s="40">
        <v>2.4054120345324979</v>
      </c>
      <c r="I6791">
        <v>6314</v>
      </c>
      <c r="J6791" s="134">
        <v>0.18515495637469481</v>
      </c>
    </row>
    <row r="6792" spans="3:10" x14ac:dyDescent="0.3">
      <c r="C6792">
        <v>6315</v>
      </c>
      <c r="D6792" s="40">
        <v>2.9593061440407267</v>
      </c>
      <c r="I6792">
        <v>6315</v>
      </c>
      <c r="J6792" s="134">
        <v>0.32045776145469707</v>
      </c>
    </row>
    <row r="6793" spans="3:10" x14ac:dyDescent="0.3">
      <c r="C6793">
        <v>6316</v>
      </c>
      <c r="D6793" s="40">
        <v>2.1568957297034936</v>
      </c>
      <c r="I6793">
        <v>6316</v>
      </c>
      <c r="J6793" s="134">
        <v>0.24098817170174125</v>
      </c>
    </row>
    <row r="6794" spans="3:10" x14ac:dyDescent="0.3">
      <c r="C6794">
        <v>6317</v>
      </c>
      <c r="D6794" s="40">
        <v>2.8960716488460228</v>
      </c>
      <c r="I6794">
        <v>6317</v>
      </c>
      <c r="J6794" s="134">
        <v>0.23637199107897788</v>
      </c>
    </row>
    <row r="6795" spans="3:10" x14ac:dyDescent="0.3">
      <c r="C6795">
        <v>6318</v>
      </c>
      <c r="D6795" s="40">
        <v>2.7451374040197698</v>
      </c>
      <c r="I6795">
        <v>6318</v>
      </c>
      <c r="J6795" s="134">
        <v>0.16773423630026185</v>
      </c>
    </row>
    <row r="6796" spans="3:10" x14ac:dyDescent="0.3">
      <c r="C6796">
        <v>6319</v>
      </c>
      <c r="D6796" s="40">
        <v>3.1931081609946088</v>
      </c>
      <c r="I6796">
        <v>6319</v>
      </c>
      <c r="J6796" s="134">
        <v>0.32722775308191743</v>
      </c>
    </row>
    <row r="6797" spans="3:10" x14ac:dyDescent="0.3">
      <c r="C6797">
        <v>6320</v>
      </c>
      <c r="D6797" s="40">
        <v>3.1102859318985043</v>
      </c>
      <c r="I6797">
        <v>6320</v>
      </c>
      <c r="J6797" s="134">
        <v>0.34749558214827037</v>
      </c>
    </row>
    <row r="6798" spans="3:10" x14ac:dyDescent="0.3">
      <c r="C6798">
        <v>6321</v>
      </c>
      <c r="D6798" s="40">
        <v>1.9198513022705772</v>
      </c>
      <c r="I6798">
        <v>6321</v>
      </c>
      <c r="J6798" s="134">
        <v>0.14394686473693041</v>
      </c>
    </row>
    <row r="6799" spans="3:10" x14ac:dyDescent="0.3">
      <c r="C6799">
        <v>6322</v>
      </c>
      <c r="D6799" s="40">
        <v>2.4618617229013493</v>
      </c>
      <c r="I6799">
        <v>6322</v>
      </c>
      <c r="J6799" s="134">
        <v>0.29874866543470624</v>
      </c>
    </row>
    <row r="6800" spans="3:10" x14ac:dyDescent="0.3">
      <c r="C6800">
        <v>6323</v>
      </c>
      <c r="D6800" s="40">
        <v>2.8915418696499016</v>
      </c>
      <c r="I6800">
        <v>6323</v>
      </c>
      <c r="J6800" s="134">
        <v>0.27513597568277781</v>
      </c>
    </row>
    <row r="6801" spans="3:10" x14ac:dyDescent="0.3">
      <c r="C6801">
        <v>6324</v>
      </c>
      <c r="D6801" s="40">
        <v>2.5987323902386077</v>
      </c>
      <c r="I6801">
        <v>6324</v>
      </c>
      <c r="J6801" s="134">
        <v>0.11594186361039927</v>
      </c>
    </row>
    <row r="6802" spans="3:10" x14ac:dyDescent="0.3">
      <c r="C6802">
        <v>6325</v>
      </c>
      <c r="D6802" s="40">
        <v>2.2159372305499501</v>
      </c>
      <c r="I6802">
        <v>6325</v>
      </c>
      <c r="J6802" s="134">
        <v>0.1929757392016358</v>
      </c>
    </row>
    <row r="6803" spans="3:10" x14ac:dyDescent="0.3">
      <c r="C6803">
        <v>6326</v>
      </c>
      <c r="D6803" s="40">
        <v>2.458299645947958</v>
      </c>
      <c r="I6803">
        <v>6326</v>
      </c>
      <c r="J6803" s="134">
        <v>0.26074729760402504</v>
      </c>
    </row>
    <row r="6804" spans="3:10" x14ac:dyDescent="0.3">
      <c r="C6804">
        <v>6327</v>
      </c>
      <c r="D6804" s="40">
        <v>1.8688258820697701</v>
      </c>
      <c r="I6804">
        <v>6327</v>
      </c>
      <c r="J6804" s="134">
        <v>0.18890706448300687</v>
      </c>
    </row>
    <row r="6805" spans="3:10" x14ac:dyDescent="0.3">
      <c r="C6805">
        <v>6328</v>
      </c>
      <c r="D6805" s="40">
        <v>2.3245644873410649</v>
      </c>
      <c r="I6805">
        <v>6328</v>
      </c>
      <c r="J6805" s="134">
        <v>0.31786302964476376</v>
      </c>
    </row>
    <row r="6806" spans="3:10" x14ac:dyDescent="0.3">
      <c r="C6806">
        <v>6329</v>
      </c>
      <c r="D6806" s="40">
        <v>1.9721620004579787</v>
      </c>
      <c r="I6806">
        <v>6329</v>
      </c>
      <c r="J6806" s="134">
        <v>0.32313613767925298</v>
      </c>
    </row>
    <row r="6807" spans="3:10" x14ac:dyDescent="0.3">
      <c r="C6807">
        <v>6330</v>
      </c>
      <c r="D6807" s="40">
        <v>1.8869925547284676</v>
      </c>
      <c r="I6807">
        <v>6330</v>
      </c>
      <c r="J6807" s="134">
        <v>0.1681877191590444</v>
      </c>
    </row>
    <row r="6808" spans="3:10" x14ac:dyDescent="0.3">
      <c r="C6808">
        <v>6331</v>
      </c>
      <c r="D6808" s="40">
        <v>2.312138668613656</v>
      </c>
      <c r="I6808">
        <v>6331</v>
      </c>
      <c r="J6808" s="134">
        <v>0.30449397369708309</v>
      </c>
    </row>
    <row r="6809" spans="3:10" x14ac:dyDescent="0.3">
      <c r="C6809">
        <v>6332</v>
      </c>
      <c r="D6809" s="40">
        <v>2.7163554342708318</v>
      </c>
      <c r="I6809">
        <v>6332</v>
      </c>
      <c r="J6809" s="134">
        <v>0.12467225032792983</v>
      </c>
    </row>
    <row r="6810" spans="3:10" x14ac:dyDescent="0.3">
      <c r="C6810">
        <v>6333</v>
      </c>
      <c r="D6810" s="40">
        <v>2.6517601487251161</v>
      </c>
      <c r="I6810">
        <v>6333</v>
      </c>
      <c r="J6810" s="134">
        <v>0.34876768593755414</v>
      </c>
    </row>
    <row r="6811" spans="3:10" x14ac:dyDescent="0.3">
      <c r="C6811">
        <v>6334</v>
      </c>
      <c r="D6811" s="40">
        <v>2.1612098221741531</v>
      </c>
      <c r="I6811">
        <v>6334</v>
      </c>
      <c r="J6811" s="134">
        <v>0.11937929432370176</v>
      </c>
    </row>
    <row r="6812" spans="3:10" x14ac:dyDescent="0.3">
      <c r="C6812">
        <v>6335</v>
      </c>
      <c r="D6812" s="40">
        <v>3.3012167553199219</v>
      </c>
      <c r="I6812">
        <v>6335</v>
      </c>
      <c r="J6812" s="134">
        <v>0.37083287313923252</v>
      </c>
    </row>
    <row r="6813" spans="3:10" x14ac:dyDescent="0.3">
      <c r="C6813">
        <v>6336</v>
      </c>
      <c r="D6813" s="40">
        <v>2.5130575667854478</v>
      </c>
      <c r="I6813">
        <v>6336</v>
      </c>
      <c r="J6813" s="134">
        <v>0.35117685718114533</v>
      </c>
    </row>
    <row r="6814" spans="3:10" x14ac:dyDescent="0.3">
      <c r="C6814">
        <v>6337</v>
      </c>
      <c r="D6814" s="40">
        <v>2.7069832937130367</v>
      </c>
      <c r="I6814">
        <v>6337</v>
      </c>
      <c r="J6814" s="134">
        <v>0.28802827056613345</v>
      </c>
    </row>
    <row r="6815" spans="3:10" x14ac:dyDescent="0.3">
      <c r="C6815">
        <v>6338</v>
      </c>
      <c r="D6815" s="40">
        <v>2.9000011747958694</v>
      </c>
      <c r="I6815">
        <v>6338</v>
      </c>
      <c r="J6815" s="134">
        <v>0.29004309953190832</v>
      </c>
    </row>
    <row r="6816" spans="3:10" x14ac:dyDescent="0.3">
      <c r="C6816">
        <v>6339</v>
      </c>
      <c r="D6816" s="40">
        <v>2.1846475395799851</v>
      </c>
      <c r="I6816">
        <v>6339</v>
      </c>
      <c r="J6816" s="134">
        <v>0.26580921957111481</v>
      </c>
    </row>
    <row r="6817" spans="3:10" x14ac:dyDescent="0.3">
      <c r="C6817">
        <v>6340</v>
      </c>
      <c r="D6817" s="40">
        <v>3.1253024669611071</v>
      </c>
      <c r="I6817">
        <v>6340</v>
      </c>
      <c r="J6817" s="134">
        <v>0.12707358046439499</v>
      </c>
    </row>
    <row r="6818" spans="3:10" x14ac:dyDescent="0.3">
      <c r="C6818">
        <v>6341</v>
      </c>
      <c r="D6818" s="40">
        <v>2.8814085097477227</v>
      </c>
      <c r="I6818">
        <v>6341</v>
      </c>
      <c r="J6818" s="134">
        <v>0.30440452154481434</v>
      </c>
    </row>
    <row r="6819" spans="3:10" x14ac:dyDescent="0.3">
      <c r="C6819">
        <v>6342</v>
      </c>
      <c r="D6819" s="40">
        <v>3.4632922003872793</v>
      </c>
      <c r="I6819">
        <v>6342</v>
      </c>
      <c r="J6819" s="134">
        <v>0.18377779019089147</v>
      </c>
    </row>
    <row r="6820" spans="3:10" x14ac:dyDescent="0.3">
      <c r="C6820">
        <v>6343</v>
      </c>
      <c r="D6820" s="40">
        <v>1.6308516364339574</v>
      </c>
      <c r="I6820">
        <v>6343</v>
      </c>
      <c r="J6820" s="134">
        <v>0.2148666224284943</v>
      </c>
    </row>
    <row r="6821" spans="3:10" x14ac:dyDescent="0.3">
      <c r="C6821">
        <v>6344</v>
      </c>
      <c r="D6821" s="40">
        <v>2.8095365013223774</v>
      </c>
      <c r="I6821">
        <v>6344</v>
      </c>
      <c r="J6821" s="134">
        <v>0.21156222070153263</v>
      </c>
    </row>
    <row r="6822" spans="3:10" x14ac:dyDescent="0.3">
      <c r="C6822">
        <v>6345</v>
      </c>
      <c r="D6822" s="40">
        <v>2.5118826176581011</v>
      </c>
      <c r="I6822">
        <v>6345</v>
      </c>
      <c r="J6822" s="134">
        <v>0.16117576923665378</v>
      </c>
    </row>
    <row r="6823" spans="3:10" x14ac:dyDescent="0.3">
      <c r="C6823">
        <v>6346</v>
      </c>
      <c r="D6823" s="40">
        <v>2.2977434679279818</v>
      </c>
      <c r="I6823">
        <v>6346</v>
      </c>
      <c r="J6823" s="134">
        <v>0.22546125778234916</v>
      </c>
    </row>
    <row r="6824" spans="3:10" x14ac:dyDescent="0.3">
      <c r="C6824">
        <v>6347</v>
      </c>
      <c r="D6824" s="40">
        <v>2.3692031781988581</v>
      </c>
      <c r="I6824">
        <v>6347</v>
      </c>
      <c r="J6824" s="134">
        <v>0.28639766049306892</v>
      </c>
    </row>
    <row r="6825" spans="3:10" x14ac:dyDescent="0.3">
      <c r="C6825">
        <v>6348</v>
      </c>
      <c r="D6825" s="40">
        <v>3.4243213158340446</v>
      </c>
      <c r="I6825">
        <v>6348</v>
      </c>
      <c r="J6825" s="134">
        <v>0.16221087187864192</v>
      </c>
    </row>
    <row r="6826" spans="3:10" x14ac:dyDescent="0.3">
      <c r="C6826">
        <v>6349</v>
      </c>
      <c r="D6826" s="40">
        <v>2.9898198396368221</v>
      </c>
      <c r="I6826">
        <v>6349</v>
      </c>
      <c r="J6826" s="134">
        <v>7.2172355828868717E-2</v>
      </c>
    </row>
    <row r="6827" spans="3:10" x14ac:dyDescent="0.3">
      <c r="C6827">
        <v>6350</v>
      </c>
      <c r="D6827" s="40">
        <v>2.3779284182341858</v>
      </c>
      <c r="I6827">
        <v>6350</v>
      </c>
      <c r="J6827" s="134">
        <v>0.30580968305088141</v>
      </c>
    </row>
    <row r="6828" spans="3:10" x14ac:dyDescent="0.3">
      <c r="C6828">
        <v>6351</v>
      </c>
      <c r="D6828" s="40">
        <v>2.1637233466685211</v>
      </c>
      <c r="I6828">
        <v>6351</v>
      </c>
      <c r="J6828" s="134">
        <v>0.33269370553743483</v>
      </c>
    </row>
    <row r="6829" spans="3:10" x14ac:dyDescent="0.3">
      <c r="C6829">
        <v>6352</v>
      </c>
      <c r="D6829" s="40">
        <v>2.9172595922570808</v>
      </c>
      <c r="I6829">
        <v>6352</v>
      </c>
      <c r="J6829" s="134">
        <v>0.20924931864259388</v>
      </c>
    </row>
    <row r="6830" spans="3:10" x14ac:dyDescent="0.3">
      <c r="C6830">
        <v>6353</v>
      </c>
      <c r="D6830" s="40">
        <v>2.8622673489679045</v>
      </c>
      <c r="I6830">
        <v>6353</v>
      </c>
      <c r="J6830" s="134">
        <v>0.17858337959819792</v>
      </c>
    </row>
    <row r="6831" spans="3:10" x14ac:dyDescent="0.3">
      <c r="C6831">
        <v>6354</v>
      </c>
      <c r="D6831" s="40">
        <v>3.0717074225769379</v>
      </c>
      <c r="I6831">
        <v>6354</v>
      </c>
      <c r="J6831" s="134">
        <v>0.21974138017694234</v>
      </c>
    </row>
    <row r="6832" spans="3:10" x14ac:dyDescent="0.3">
      <c r="C6832">
        <v>6355</v>
      </c>
      <c r="D6832" s="40">
        <v>2.6944253135056808</v>
      </c>
      <c r="I6832">
        <v>6355</v>
      </c>
      <c r="J6832" s="134">
        <v>0.30595612379114079</v>
      </c>
    </row>
    <row r="6833" spans="3:10" x14ac:dyDescent="0.3">
      <c r="C6833">
        <v>6356</v>
      </c>
      <c r="D6833" s="40">
        <v>2.5978935387565429</v>
      </c>
      <c r="I6833">
        <v>6356</v>
      </c>
      <c r="J6833" s="134">
        <v>0.3008583778437961</v>
      </c>
    </row>
    <row r="6834" spans="3:10" x14ac:dyDescent="0.3">
      <c r="C6834">
        <v>6357</v>
      </c>
      <c r="D6834" s="40">
        <v>2.7438274780749694</v>
      </c>
      <c r="I6834">
        <v>6357</v>
      </c>
      <c r="J6834" s="134">
        <v>0.21956171775215538</v>
      </c>
    </row>
    <row r="6835" spans="3:10" x14ac:dyDescent="0.3">
      <c r="C6835">
        <v>6358</v>
      </c>
      <c r="D6835" s="40">
        <v>1.8930625672132173</v>
      </c>
      <c r="I6835">
        <v>6358</v>
      </c>
      <c r="J6835" s="134">
        <v>0.31051733805850823</v>
      </c>
    </row>
    <row r="6836" spans="3:10" x14ac:dyDescent="0.3">
      <c r="C6836">
        <v>6359</v>
      </c>
      <c r="D6836" s="40">
        <v>2.0489342699594948</v>
      </c>
      <c r="I6836">
        <v>6359</v>
      </c>
      <c r="J6836" s="134">
        <v>0.19230409469023546</v>
      </c>
    </row>
    <row r="6837" spans="3:10" x14ac:dyDescent="0.3">
      <c r="C6837">
        <v>6360</v>
      </c>
      <c r="D6837" s="40">
        <v>2.3369802024109463</v>
      </c>
      <c r="I6837">
        <v>6360</v>
      </c>
      <c r="J6837" s="134">
        <v>0.31065366595768507</v>
      </c>
    </row>
    <row r="6838" spans="3:10" x14ac:dyDescent="0.3">
      <c r="C6838">
        <v>6361</v>
      </c>
      <c r="D6838" s="40">
        <v>2.7270460876558955</v>
      </c>
      <c r="I6838">
        <v>6361</v>
      </c>
      <c r="J6838" s="134">
        <v>0.32701498991441325</v>
      </c>
    </row>
    <row r="6839" spans="3:10" x14ac:dyDescent="0.3">
      <c r="C6839">
        <v>6362</v>
      </c>
      <c r="D6839" s="40">
        <v>2.5603369863788346</v>
      </c>
      <c r="I6839">
        <v>6362</v>
      </c>
      <c r="J6839" s="134">
        <v>9.4473213039843573E-2</v>
      </c>
    </row>
    <row r="6840" spans="3:10" x14ac:dyDescent="0.3">
      <c r="C6840">
        <v>6363</v>
      </c>
      <c r="D6840" s="40">
        <v>2.8329226651235189</v>
      </c>
      <c r="I6840">
        <v>6363</v>
      </c>
      <c r="J6840" s="134">
        <v>0.11603049891590156</v>
      </c>
    </row>
    <row r="6841" spans="3:10" x14ac:dyDescent="0.3">
      <c r="C6841">
        <v>6364</v>
      </c>
      <c r="D6841" s="40">
        <v>2.1475681552287944</v>
      </c>
      <c r="I6841">
        <v>6364</v>
      </c>
      <c r="J6841" s="134">
        <v>0.1372058819809352</v>
      </c>
    </row>
    <row r="6842" spans="3:10" x14ac:dyDescent="0.3">
      <c r="C6842">
        <v>6365</v>
      </c>
      <c r="D6842" s="40">
        <v>3.3173214841686303</v>
      </c>
      <c r="I6842">
        <v>6365</v>
      </c>
      <c r="J6842" s="134">
        <v>0.25394394832547484</v>
      </c>
    </row>
    <row r="6843" spans="3:10" x14ac:dyDescent="0.3">
      <c r="C6843">
        <v>6366</v>
      </c>
      <c r="D6843" s="40">
        <v>1.94806168073859</v>
      </c>
      <c r="I6843">
        <v>6366</v>
      </c>
      <c r="J6843" s="134">
        <v>0.31864705770210966</v>
      </c>
    </row>
    <row r="6844" spans="3:10" x14ac:dyDescent="0.3">
      <c r="C6844">
        <v>6367</v>
      </c>
      <c r="D6844" s="40">
        <v>2.7615933923795692</v>
      </c>
      <c r="I6844">
        <v>6367</v>
      </c>
      <c r="J6844" s="134">
        <v>0.19227656872227383</v>
      </c>
    </row>
    <row r="6845" spans="3:10" x14ac:dyDescent="0.3">
      <c r="C6845">
        <v>6368</v>
      </c>
      <c r="D6845" s="40">
        <v>1.9965203549845625</v>
      </c>
      <c r="I6845">
        <v>6368</v>
      </c>
      <c r="J6845" s="134">
        <v>0.23215749544424291</v>
      </c>
    </row>
    <row r="6846" spans="3:10" x14ac:dyDescent="0.3">
      <c r="C6846">
        <v>6369</v>
      </c>
      <c r="D6846" s="40">
        <v>2.6929164366034852</v>
      </c>
      <c r="I6846">
        <v>6369</v>
      </c>
      <c r="J6846" s="134">
        <v>0.32142837663100421</v>
      </c>
    </row>
    <row r="6847" spans="3:10" x14ac:dyDescent="0.3">
      <c r="C6847">
        <v>6370</v>
      </c>
      <c r="D6847" s="40">
        <v>2.216007156365468</v>
      </c>
      <c r="I6847">
        <v>6370</v>
      </c>
      <c r="J6847" s="134">
        <v>0.19512906940574348</v>
      </c>
    </row>
    <row r="6848" spans="3:10" x14ac:dyDescent="0.3">
      <c r="C6848">
        <v>6371</v>
      </c>
      <c r="D6848" s="40">
        <v>1.6904974045474155</v>
      </c>
      <c r="I6848">
        <v>6371</v>
      </c>
      <c r="J6848" s="134">
        <v>0.31010369224940382</v>
      </c>
    </row>
    <row r="6849" spans="3:10" x14ac:dyDescent="0.3">
      <c r="C6849">
        <v>6372</v>
      </c>
      <c r="D6849" s="40">
        <v>3.4064992931716951</v>
      </c>
      <c r="I6849">
        <v>6372</v>
      </c>
      <c r="J6849" s="134">
        <v>0.28990870187691353</v>
      </c>
    </row>
    <row r="6850" spans="3:10" x14ac:dyDescent="0.3">
      <c r="C6850">
        <v>6373</v>
      </c>
      <c r="D6850" s="40">
        <v>2.2979408486323161</v>
      </c>
      <c r="I6850">
        <v>6373</v>
      </c>
      <c r="J6850" s="134">
        <v>0.33484966474518862</v>
      </c>
    </row>
    <row r="6851" spans="3:10" x14ac:dyDescent="0.3">
      <c r="C6851">
        <v>6374</v>
      </c>
      <c r="D6851" s="40">
        <v>2.4807994186584437</v>
      </c>
      <c r="I6851">
        <v>6374</v>
      </c>
      <c r="J6851" s="134">
        <v>0.25365450636908959</v>
      </c>
    </row>
    <row r="6852" spans="3:10" x14ac:dyDescent="0.3">
      <c r="C6852">
        <v>6375</v>
      </c>
      <c r="D6852" s="40">
        <v>2.5423170361013616</v>
      </c>
      <c r="I6852">
        <v>6375</v>
      </c>
      <c r="J6852" s="134">
        <v>0.28347648663844605</v>
      </c>
    </row>
    <row r="6853" spans="3:10" x14ac:dyDescent="0.3">
      <c r="C6853">
        <v>6376</v>
      </c>
      <c r="D6853" s="40">
        <v>3.4843255041058954</v>
      </c>
      <c r="I6853">
        <v>6376</v>
      </c>
      <c r="J6853" s="134">
        <v>0.17160856952717007</v>
      </c>
    </row>
    <row r="6854" spans="3:10" x14ac:dyDescent="0.3">
      <c r="C6854">
        <v>6377</v>
      </c>
      <c r="D6854" s="40">
        <v>2.6020214152077323</v>
      </c>
      <c r="I6854">
        <v>6377</v>
      </c>
      <c r="J6854" s="134">
        <v>0.2271451791205612</v>
      </c>
    </row>
    <row r="6855" spans="3:10" x14ac:dyDescent="0.3">
      <c r="C6855">
        <v>6378</v>
      </c>
      <c r="D6855" s="40">
        <v>2.2787252785293672</v>
      </c>
      <c r="I6855">
        <v>6378</v>
      </c>
      <c r="J6855" s="134">
        <v>0.34607950727231063</v>
      </c>
    </row>
    <row r="6856" spans="3:10" x14ac:dyDescent="0.3">
      <c r="C6856">
        <v>6379</v>
      </c>
      <c r="D6856" s="40">
        <v>3.5301350752818004</v>
      </c>
      <c r="I6856">
        <v>6379</v>
      </c>
      <c r="J6856" s="134">
        <v>0.22731496712349797</v>
      </c>
    </row>
    <row r="6857" spans="3:10" x14ac:dyDescent="0.3">
      <c r="C6857">
        <v>6380</v>
      </c>
      <c r="D6857" s="40">
        <v>2.0397916002821441</v>
      </c>
      <c r="I6857">
        <v>6380</v>
      </c>
      <c r="J6857" s="134">
        <v>0.20816899445731818</v>
      </c>
    </row>
    <row r="6858" spans="3:10" x14ac:dyDescent="0.3">
      <c r="C6858">
        <v>6381</v>
      </c>
      <c r="D6858" s="40">
        <v>1.859250617157467</v>
      </c>
      <c r="I6858">
        <v>6381</v>
      </c>
      <c r="J6858" s="134">
        <v>0.13780903156237634</v>
      </c>
    </row>
    <row r="6859" spans="3:10" x14ac:dyDescent="0.3">
      <c r="C6859">
        <v>6382</v>
      </c>
      <c r="D6859" s="40">
        <v>2.865529916390658</v>
      </c>
      <c r="I6859">
        <v>6382</v>
      </c>
      <c r="J6859" s="134">
        <v>0.29377004576735311</v>
      </c>
    </row>
    <row r="6860" spans="3:10" x14ac:dyDescent="0.3">
      <c r="C6860">
        <v>6383</v>
      </c>
      <c r="D6860" s="40">
        <v>2.7355964626692959</v>
      </c>
      <c r="I6860">
        <v>6383</v>
      </c>
      <c r="J6860" s="134">
        <v>0.23103787114860985</v>
      </c>
    </row>
    <row r="6861" spans="3:10" x14ac:dyDescent="0.3">
      <c r="C6861">
        <v>6384</v>
      </c>
      <c r="D6861" s="40">
        <v>3.2769687993721206</v>
      </c>
      <c r="I6861">
        <v>6384</v>
      </c>
      <c r="J6861" s="134">
        <v>0.24155902170218635</v>
      </c>
    </row>
    <row r="6862" spans="3:10" x14ac:dyDescent="0.3">
      <c r="C6862">
        <v>6385</v>
      </c>
      <c r="D6862" s="40">
        <v>2.4378369590421771</v>
      </c>
      <c r="I6862">
        <v>6385</v>
      </c>
      <c r="J6862" s="134">
        <v>0.29355125848465424</v>
      </c>
    </row>
    <row r="6863" spans="3:10" x14ac:dyDescent="0.3">
      <c r="C6863">
        <v>6386</v>
      </c>
      <c r="D6863" s="40">
        <v>3.3572697127493663</v>
      </c>
      <c r="I6863">
        <v>6386</v>
      </c>
      <c r="J6863" s="134">
        <v>0.37526229286077228</v>
      </c>
    </row>
    <row r="6864" spans="3:10" x14ac:dyDescent="0.3">
      <c r="C6864">
        <v>6387</v>
      </c>
      <c r="D6864" s="40">
        <v>2.8120405129676738</v>
      </c>
      <c r="I6864">
        <v>6387</v>
      </c>
      <c r="J6864" s="134">
        <v>0.26466636516548081</v>
      </c>
    </row>
    <row r="6865" spans="3:10" x14ac:dyDescent="0.3">
      <c r="C6865">
        <v>6388</v>
      </c>
      <c r="D6865" s="40">
        <v>2.1445483650417643</v>
      </c>
      <c r="I6865">
        <v>6388</v>
      </c>
      <c r="J6865" s="134">
        <v>0.15260402251010485</v>
      </c>
    </row>
    <row r="6866" spans="3:10" x14ac:dyDescent="0.3">
      <c r="C6866">
        <v>6389</v>
      </c>
      <c r="D6866" s="40">
        <v>2.027890889873361</v>
      </c>
      <c r="I6866">
        <v>6389</v>
      </c>
      <c r="J6866" s="134">
        <v>0.23936640485054195</v>
      </c>
    </row>
    <row r="6867" spans="3:10" x14ac:dyDescent="0.3">
      <c r="C6867">
        <v>6390</v>
      </c>
      <c r="D6867" s="40">
        <v>2.9424663125251191</v>
      </c>
      <c r="I6867">
        <v>6390</v>
      </c>
      <c r="J6867" s="134">
        <v>0.25164355996398258</v>
      </c>
    </row>
    <row r="6868" spans="3:10" x14ac:dyDescent="0.3">
      <c r="C6868">
        <v>6391</v>
      </c>
      <c r="D6868" s="40">
        <v>2.8036397119981009</v>
      </c>
      <c r="I6868">
        <v>6391</v>
      </c>
      <c r="J6868" s="134">
        <v>0.2605974235305355</v>
      </c>
    </row>
    <row r="6869" spans="3:10" x14ac:dyDescent="0.3">
      <c r="C6869">
        <v>6392</v>
      </c>
      <c r="D6869" s="40">
        <v>1.8945550972873364</v>
      </c>
      <c r="I6869">
        <v>6392</v>
      </c>
      <c r="J6869" s="134">
        <v>0.21620744165818917</v>
      </c>
    </row>
    <row r="6870" spans="3:10" x14ac:dyDescent="0.3">
      <c r="C6870">
        <v>6393</v>
      </c>
      <c r="D6870" s="40">
        <v>1.8164954256252142</v>
      </c>
      <c r="I6870">
        <v>6393</v>
      </c>
      <c r="J6870" s="134">
        <v>0.21830035658395297</v>
      </c>
    </row>
    <row r="6871" spans="3:10" x14ac:dyDescent="0.3">
      <c r="C6871">
        <v>6394</v>
      </c>
      <c r="D6871" s="40">
        <v>2.1836642324960551</v>
      </c>
      <c r="I6871">
        <v>6394</v>
      </c>
      <c r="J6871" s="134">
        <v>0.34180184465157759</v>
      </c>
    </row>
    <row r="6872" spans="3:10" x14ac:dyDescent="0.3">
      <c r="C6872">
        <v>6395</v>
      </c>
      <c r="D6872" s="40">
        <v>2.0472976751533509</v>
      </c>
      <c r="I6872">
        <v>6395</v>
      </c>
      <c r="J6872" s="134">
        <v>0.15656643946409265</v>
      </c>
    </row>
    <row r="6873" spans="3:10" x14ac:dyDescent="0.3">
      <c r="C6873">
        <v>6396</v>
      </c>
      <c r="D6873" s="40">
        <v>2.4759822761111048</v>
      </c>
      <c r="I6873">
        <v>6396</v>
      </c>
      <c r="J6873" s="134">
        <v>0.34842371181966825</v>
      </c>
    </row>
    <row r="6874" spans="3:10" x14ac:dyDescent="0.3">
      <c r="C6874">
        <v>6397</v>
      </c>
      <c r="D6874" s="40">
        <v>3.0960450901564807</v>
      </c>
      <c r="I6874">
        <v>6397</v>
      </c>
      <c r="J6874" s="134">
        <v>0.14963522080669578</v>
      </c>
    </row>
    <row r="6875" spans="3:10" x14ac:dyDescent="0.3">
      <c r="C6875">
        <v>6398</v>
      </c>
      <c r="D6875" s="40">
        <v>2.3861728310347958</v>
      </c>
      <c r="I6875">
        <v>6398</v>
      </c>
      <c r="J6875" s="134">
        <v>0.22766094879072063</v>
      </c>
    </row>
    <row r="6876" spans="3:10" x14ac:dyDescent="0.3">
      <c r="C6876">
        <v>6399</v>
      </c>
      <c r="D6876" s="40">
        <v>2.2186442108840216</v>
      </c>
      <c r="I6876">
        <v>6399</v>
      </c>
      <c r="J6876" s="134">
        <v>8.4008291303892202E-2</v>
      </c>
    </row>
    <row r="6877" spans="3:10" x14ac:dyDescent="0.3">
      <c r="C6877">
        <v>6400</v>
      </c>
      <c r="D6877" s="40">
        <v>3.3661315406146799</v>
      </c>
      <c r="I6877">
        <v>6400</v>
      </c>
      <c r="J6877" s="134">
        <v>0.35199809987039443</v>
      </c>
    </row>
    <row r="6878" spans="3:10" x14ac:dyDescent="0.3">
      <c r="C6878">
        <v>6401</v>
      </c>
      <c r="D6878" s="40">
        <v>2.4054697864369166</v>
      </c>
      <c r="I6878">
        <v>6401</v>
      </c>
      <c r="J6878" s="134">
        <v>0.29285576443176531</v>
      </c>
    </row>
    <row r="6879" spans="3:10" x14ac:dyDescent="0.3">
      <c r="C6879">
        <v>6402</v>
      </c>
      <c r="D6879" s="40">
        <v>1.6989318521868342</v>
      </c>
      <c r="I6879">
        <v>6402</v>
      </c>
      <c r="J6879" s="134">
        <v>0.22174795814857129</v>
      </c>
    </row>
    <row r="6880" spans="3:10" x14ac:dyDescent="0.3">
      <c r="C6880">
        <v>6403</v>
      </c>
      <c r="D6880" s="40">
        <v>3.0797881138175729</v>
      </c>
      <c r="I6880">
        <v>6403</v>
      </c>
      <c r="J6880" s="134">
        <v>0.2630821556156091</v>
      </c>
    </row>
    <row r="6881" spans="3:10" x14ac:dyDescent="0.3">
      <c r="C6881">
        <v>6404</v>
      </c>
      <c r="D6881" s="40">
        <v>2.4168529445949987</v>
      </c>
      <c r="I6881">
        <v>6404</v>
      </c>
      <c r="J6881" s="134">
        <v>0.32722926616097037</v>
      </c>
    </row>
    <row r="6882" spans="3:10" x14ac:dyDescent="0.3">
      <c r="C6882">
        <v>6405</v>
      </c>
      <c r="D6882" s="40">
        <v>2.8702776595998154</v>
      </c>
      <c r="I6882">
        <v>6405</v>
      </c>
      <c r="J6882" s="134">
        <v>0.20973727133826991</v>
      </c>
    </row>
    <row r="6883" spans="3:10" x14ac:dyDescent="0.3">
      <c r="C6883">
        <v>6406</v>
      </c>
      <c r="D6883" s="40">
        <v>2.8208490702942903</v>
      </c>
      <c r="I6883">
        <v>6406</v>
      </c>
      <c r="J6883" s="134">
        <v>0.20909829829009596</v>
      </c>
    </row>
    <row r="6884" spans="3:10" x14ac:dyDescent="0.3">
      <c r="C6884">
        <v>6407</v>
      </c>
      <c r="D6884" s="40">
        <v>1.7461735583406317</v>
      </c>
      <c r="I6884">
        <v>6407</v>
      </c>
      <c r="J6884" s="134">
        <v>0.3054319659797049</v>
      </c>
    </row>
    <row r="6885" spans="3:10" x14ac:dyDescent="0.3">
      <c r="C6885">
        <v>6408</v>
      </c>
      <c r="D6885" s="40">
        <v>2.2295287476428038</v>
      </c>
      <c r="I6885">
        <v>6408</v>
      </c>
      <c r="J6885" s="134">
        <v>0.21323015565458348</v>
      </c>
    </row>
    <row r="6886" spans="3:10" x14ac:dyDescent="0.3">
      <c r="C6886">
        <v>6409</v>
      </c>
      <c r="D6886" s="40">
        <v>2.0390569840500654</v>
      </c>
      <c r="I6886">
        <v>6409</v>
      </c>
      <c r="J6886" s="134">
        <v>0.23451710800677628</v>
      </c>
    </row>
    <row r="6887" spans="3:10" x14ac:dyDescent="0.3">
      <c r="C6887">
        <v>6410</v>
      </c>
      <c r="D6887" s="40">
        <v>2.2636219325737574</v>
      </c>
      <c r="I6887">
        <v>6410</v>
      </c>
      <c r="J6887" s="134">
        <v>0.28550344631178914</v>
      </c>
    </row>
    <row r="6888" spans="3:10" x14ac:dyDescent="0.3">
      <c r="C6888">
        <v>6411</v>
      </c>
      <c r="D6888" s="40">
        <v>2.1576573685428269</v>
      </c>
      <c r="I6888">
        <v>6411</v>
      </c>
      <c r="J6888" s="134">
        <v>0.2772504556904305</v>
      </c>
    </row>
    <row r="6889" spans="3:10" x14ac:dyDescent="0.3">
      <c r="C6889">
        <v>6412</v>
      </c>
      <c r="D6889" s="40">
        <v>2.8827448689841169</v>
      </c>
      <c r="I6889">
        <v>6412</v>
      </c>
      <c r="J6889" s="134">
        <v>0.20548560371800639</v>
      </c>
    </row>
    <row r="6890" spans="3:10" x14ac:dyDescent="0.3">
      <c r="C6890">
        <v>6413</v>
      </c>
      <c r="D6890" s="40">
        <v>2.6229359495347899</v>
      </c>
      <c r="I6890">
        <v>6413</v>
      </c>
      <c r="J6890" s="134">
        <v>0.31015068909929844</v>
      </c>
    </row>
    <row r="6891" spans="3:10" x14ac:dyDescent="0.3">
      <c r="C6891">
        <v>6414</v>
      </c>
      <c r="D6891" s="40">
        <v>3.3696314775571508</v>
      </c>
      <c r="I6891">
        <v>6414</v>
      </c>
      <c r="J6891" s="134">
        <v>0.33018182392005802</v>
      </c>
    </row>
    <row r="6892" spans="3:10" x14ac:dyDescent="0.3">
      <c r="C6892">
        <v>6415</v>
      </c>
      <c r="D6892" s="40">
        <v>1.8636306468491199</v>
      </c>
      <c r="I6892">
        <v>6415</v>
      </c>
      <c r="J6892" s="134">
        <v>0.17505041298413282</v>
      </c>
    </row>
    <row r="6893" spans="3:10" x14ac:dyDescent="0.3">
      <c r="C6893">
        <v>6416</v>
      </c>
      <c r="D6893" s="40">
        <v>2.6530577354070077</v>
      </c>
      <c r="I6893">
        <v>6416</v>
      </c>
      <c r="J6893" s="134">
        <v>0.31498615529015761</v>
      </c>
    </row>
    <row r="6894" spans="3:10" x14ac:dyDescent="0.3">
      <c r="C6894">
        <v>6417</v>
      </c>
      <c r="D6894" s="40">
        <v>2.0278818954919302</v>
      </c>
      <c r="I6894">
        <v>6417</v>
      </c>
      <c r="J6894" s="134">
        <v>9.5994656729948336E-2</v>
      </c>
    </row>
    <row r="6895" spans="3:10" x14ac:dyDescent="0.3">
      <c r="C6895">
        <v>6418</v>
      </c>
      <c r="D6895" s="40">
        <v>2.6890226823142709</v>
      </c>
      <c r="I6895">
        <v>6418</v>
      </c>
      <c r="J6895" s="134">
        <v>0.12788060917352251</v>
      </c>
    </row>
    <row r="6896" spans="3:10" x14ac:dyDescent="0.3">
      <c r="C6896">
        <v>6419</v>
      </c>
      <c r="D6896" s="40">
        <v>2.4044105490497252</v>
      </c>
      <c r="I6896">
        <v>6419</v>
      </c>
      <c r="J6896" s="134">
        <v>0.21676173991225434</v>
      </c>
    </row>
    <row r="6897" spans="3:10" x14ac:dyDescent="0.3">
      <c r="C6897">
        <v>6420</v>
      </c>
      <c r="D6897" s="40">
        <v>1.9072613726870695</v>
      </c>
      <c r="I6897">
        <v>6420</v>
      </c>
      <c r="J6897" s="134">
        <v>0.20540584871445255</v>
      </c>
    </row>
    <row r="6898" spans="3:10" x14ac:dyDescent="0.3">
      <c r="C6898">
        <v>6421</v>
      </c>
      <c r="D6898" s="40">
        <v>1.6674671245140142</v>
      </c>
      <c r="I6898">
        <v>6421</v>
      </c>
      <c r="J6898" s="134">
        <v>0.24386259068492966</v>
      </c>
    </row>
    <row r="6899" spans="3:10" x14ac:dyDescent="0.3">
      <c r="C6899">
        <v>6422</v>
      </c>
      <c r="D6899" s="40">
        <v>2.0797826406427196</v>
      </c>
      <c r="I6899">
        <v>6422</v>
      </c>
      <c r="J6899" s="134">
        <v>0.3011053071267622</v>
      </c>
    </row>
    <row r="6900" spans="3:10" x14ac:dyDescent="0.3">
      <c r="C6900">
        <v>6423</v>
      </c>
      <c r="D6900" s="40">
        <v>2.46422722494379</v>
      </c>
      <c r="I6900">
        <v>6423</v>
      </c>
      <c r="J6900" s="134">
        <v>0.25646173685060236</v>
      </c>
    </row>
    <row r="6901" spans="3:10" x14ac:dyDescent="0.3">
      <c r="C6901">
        <v>6424</v>
      </c>
      <c r="D6901" s="40">
        <v>2.2811371587197202</v>
      </c>
      <c r="I6901">
        <v>6424</v>
      </c>
      <c r="J6901" s="134">
        <v>0.11349013726115365</v>
      </c>
    </row>
    <row r="6902" spans="3:10" x14ac:dyDescent="0.3">
      <c r="C6902">
        <v>6425</v>
      </c>
      <c r="D6902" s="40">
        <v>2.08658834599342</v>
      </c>
      <c r="I6902">
        <v>6425</v>
      </c>
      <c r="J6902" s="134">
        <v>0.25223800434466015</v>
      </c>
    </row>
    <row r="6903" spans="3:10" x14ac:dyDescent="0.3">
      <c r="C6903">
        <v>6426</v>
      </c>
      <c r="D6903" s="40">
        <v>1.6198158232961042</v>
      </c>
      <c r="I6903">
        <v>6426</v>
      </c>
      <c r="J6903" s="134">
        <v>0.1610855957400148</v>
      </c>
    </row>
    <row r="6904" spans="3:10" x14ac:dyDescent="0.3">
      <c r="C6904">
        <v>6427</v>
      </c>
      <c r="D6904" s="40">
        <v>1.6800312450302755</v>
      </c>
      <c r="I6904">
        <v>6427</v>
      </c>
      <c r="J6904" s="134">
        <v>0.24597025190078736</v>
      </c>
    </row>
    <row r="6905" spans="3:10" x14ac:dyDescent="0.3">
      <c r="C6905">
        <v>6428</v>
      </c>
      <c r="D6905" s="40">
        <v>2.9056924153199239</v>
      </c>
      <c r="I6905">
        <v>6428</v>
      </c>
      <c r="J6905" s="134">
        <v>0.21719432210128087</v>
      </c>
    </row>
    <row r="6906" spans="3:10" x14ac:dyDescent="0.3">
      <c r="C6906">
        <v>6429</v>
      </c>
      <c r="D6906" s="40">
        <v>3.4806595260649593</v>
      </c>
      <c r="I6906">
        <v>6429</v>
      </c>
      <c r="J6906" s="134">
        <v>0.27105545389937413</v>
      </c>
    </row>
    <row r="6907" spans="3:10" x14ac:dyDescent="0.3">
      <c r="C6907">
        <v>6430</v>
      </c>
      <c r="D6907" s="40">
        <v>2.3607798215462577</v>
      </c>
      <c r="I6907">
        <v>6430</v>
      </c>
      <c r="J6907" s="134">
        <v>0.24415928818369736</v>
      </c>
    </row>
    <row r="6908" spans="3:10" x14ac:dyDescent="0.3">
      <c r="C6908">
        <v>6431</v>
      </c>
      <c r="D6908" s="40">
        <v>2.4406305758179743</v>
      </c>
      <c r="I6908">
        <v>6431</v>
      </c>
      <c r="J6908" s="134">
        <v>0.27666591323860623</v>
      </c>
    </row>
    <row r="6909" spans="3:10" x14ac:dyDescent="0.3">
      <c r="C6909">
        <v>6432</v>
      </c>
      <c r="D6909" s="40">
        <v>2.531334101367229</v>
      </c>
      <c r="I6909">
        <v>6432</v>
      </c>
      <c r="J6909" s="134">
        <v>0.33312799418825012</v>
      </c>
    </row>
    <row r="6910" spans="3:10" x14ac:dyDescent="0.3">
      <c r="C6910">
        <v>6433</v>
      </c>
      <c r="D6910" s="40">
        <v>2.8021263425505505</v>
      </c>
      <c r="I6910">
        <v>6433</v>
      </c>
      <c r="J6910" s="134">
        <v>0.29519945078717402</v>
      </c>
    </row>
    <row r="6911" spans="3:10" x14ac:dyDescent="0.3">
      <c r="C6911">
        <v>6434</v>
      </c>
      <c r="D6911" s="40">
        <v>2.0302067267970352</v>
      </c>
      <c r="I6911">
        <v>6434</v>
      </c>
      <c r="J6911" s="134">
        <v>0.20360673589472555</v>
      </c>
    </row>
    <row r="6912" spans="3:10" x14ac:dyDescent="0.3">
      <c r="C6912">
        <v>6435</v>
      </c>
      <c r="D6912" s="40">
        <v>2.7950782311340339</v>
      </c>
      <c r="I6912">
        <v>6435</v>
      </c>
      <c r="J6912" s="134">
        <v>0.26885583746466191</v>
      </c>
    </row>
    <row r="6913" spans="3:10" x14ac:dyDescent="0.3">
      <c r="C6913">
        <v>6436</v>
      </c>
      <c r="D6913" s="40">
        <v>2.7663833253370855</v>
      </c>
      <c r="I6913">
        <v>6436</v>
      </c>
      <c r="J6913" s="134">
        <v>0.23086188391792262</v>
      </c>
    </row>
    <row r="6914" spans="3:10" x14ac:dyDescent="0.3">
      <c r="C6914">
        <v>6437</v>
      </c>
      <c r="D6914" s="40">
        <v>2.6928910666285715</v>
      </c>
      <c r="I6914">
        <v>6437</v>
      </c>
      <c r="J6914" s="134">
        <v>0.25890179662096946</v>
      </c>
    </row>
    <row r="6915" spans="3:10" x14ac:dyDescent="0.3">
      <c r="C6915">
        <v>6438</v>
      </c>
      <c r="D6915" s="40">
        <v>2.8838097199771604</v>
      </c>
      <c r="I6915">
        <v>6438</v>
      </c>
      <c r="J6915" s="134">
        <v>0.29847664414123032</v>
      </c>
    </row>
    <row r="6916" spans="3:10" x14ac:dyDescent="0.3">
      <c r="C6916">
        <v>6439</v>
      </c>
      <c r="D6916" s="40">
        <v>2.8421843066162484</v>
      </c>
      <c r="I6916">
        <v>6439</v>
      </c>
      <c r="J6916" s="134">
        <v>8.2417828806617299E-2</v>
      </c>
    </row>
    <row r="6917" spans="3:10" x14ac:dyDescent="0.3">
      <c r="C6917">
        <v>6440</v>
      </c>
      <c r="D6917" s="40">
        <v>2.245170825926265</v>
      </c>
      <c r="I6917">
        <v>6440</v>
      </c>
      <c r="J6917" s="134">
        <v>0.20561855110047556</v>
      </c>
    </row>
    <row r="6918" spans="3:10" x14ac:dyDescent="0.3">
      <c r="C6918">
        <v>6441</v>
      </c>
      <c r="D6918" s="40">
        <v>2.0123109562154862</v>
      </c>
      <c r="I6918">
        <v>6441</v>
      </c>
      <c r="J6918" s="134">
        <v>0.25748907693353296</v>
      </c>
    </row>
    <row r="6919" spans="3:10" x14ac:dyDescent="0.3">
      <c r="C6919">
        <v>6442</v>
      </c>
      <c r="D6919" s="40">
        <v>2.1254018584884613</v>
      </c>
      <c r="I6919">
        <v>6442</v>
      </c>
      <c r="J6919" s="134">
        <v>0.29942866995367989</v>
      </c>
    </row>
    <row r="6920" spans="3:10" x14ac:dyDescent="0.3">
      <c r="C6920">
        <v>6443</v>
      </c>
      <c r="D6920" s="40">
        <v>2.1114710606001168</v>
      </c>
      <c r="I6920">
        <v>6443</v>
      </c>
      <c r="J6920" s="134">
        <v>0.31909368785420233</v>
      </c>
    </row>
    <row r="6921" spans="3:10" x14ac:dyDescent="0.3">
      <c r="C6921">
        <v>6444</v>
      </c>
      <c r="D6921" s="40">
        <v>3.0339152188524556</v>
      </c>
      <c r="I6921">
        <v>6444</v>
      </c>
      <c r="J6921" s="134">
        <v>0.20221694144365143</v>
      </c>
    </row>
    <row r="6922" spans="3:10" x14ac:dyDescent="0.3">
      <c r="C6922">
        <v>6445</v>
      </c>
      <c r="D6922" s="40">
        <v>2.5681776843773592</v>
      </c>
      <c r="I6922">
        <v>6445</v>
      </c>
      <c r="J6922" s="134">
        <v>0.20833687336667484</v>
      </c>
    </row>
    <row r="6923" spans="3:10" x14ac:dyDescent="0.3">
      <c r="C6923">
        <v>6446</v>
      </c>
      <c r="D6923" s="40">
        <v>3.0599992639175726</v>
      </c>
      <c r="I6923">
        <v>6446</v>
      </c>
      <c r="J6923" s="134">
        <v>0.28629095672615223</v>
      </c>
    </row>
    <row r="6924" spans="3:10" x14ac:dyDescent="0.3">
      <c r="C6924">
        <v>6447</v>
      </c>
      <c r="D6924" s="40">
        <v>2.997263039848522</v>
      </c>
      <c r="I6924">
        <v>6447</v>
      </c>
      <c r="J6924" s="134">
        <v>0.25909084485172884</v>
      </c>
    </row>
    <row r="6925" spans="3:10" x14ac:dyDescent="0.3">
      <c r="C6925">
        <v>6448</v>
      </c>
      <c r="D6925" s="40">
        <v>3.3248068280991752</v>
      </c>
      <c r="I6925">
        <v>6448</v>
      </c>
      <c r="J6925" s="134">
        <v>0.37906866836613173</v>
      </c>
    </row>
    <row r="6926" spans="3:10" x14ac:dyDescent="0.3">
      <c r="C6926">
        <v>6449</v>
      </c>
      <c r="D6926" s="40">
        <v>1.4242994491133651</v>
      </c>
      <c r="I6926">
        <v>6449</v>
      </c>
      <c r="J6926" s="134">
        <v>0.35595235781419676</v>
      </c>
    </row>
    <row r="6927" spans="3:10" x14ac:dyDescent="0.3">
      <c r="C6927">
        <v>6450</v>
      </c>
      <c r="D6927" s="40">
        <v>2.0677914494208478</v>
      </c>
      <c r="I6927">
        <v>6450</v>
      </c>
      <c r="J6927" s="134">
        <v>0.16493644402992147</v>
      </c>
    </row>
    <row r="6928" spans="3:10" x14ac:dyDescent="0.3">
      <c r="C6928">
        <v>6451</v>
      </c>
      <c r="D6928" s="40">
        <v>3.0344873192799713</v>
      </c>
      <c r="I6928">
        <v>6451</v>
      </c>
      <c r="J6928" s="134">
        <v>0.32080647014363151</v>
      </c>
    </row>
    <row r="6929" spans="3:10" x14ac:dyDescent="0.3">
      <c r="C6929">
        <v>6452</v>
      </c>
      <c r="D6929" s="40">
        <v>1.5922637407814566</v>
      </c>
      <c r="I6929">
        <v>6452</v>
      </c>
      <c r="J6929" s="134">
        <v>0.18778333479309506</v>
      </c>
    </row>
    <row r="6930" spans="3:10" x14ac:dyDescent="0.3">
      <c r="C6930">
        <v>6453</v>
      </c>
      <c r="D6930" s="40">
        <v>3.1123321765092564</v>
      </c>
      <c r="I6930">
        <v>6453</v>
      </c>
      <c r="J6930" s="134">
        <v>0.2525941883200411</v>
      </c>
    </row>
    <row r="6931" spans="3:10" x14ac:dyDescent="0.3">
      <c r="C6931">
        <v>6454</v>
      </c>
      <c r="D6931" s="40">
        <v>2.7353788097946881</v>
      </c>
      <c r="I6931">
        <v>6454</v>
      </c>
      <c r="J6931" s="134">
        <v>0.21477681362249146</v>
      </c>
    </row>
    <row r="6932" spans="3:10" x14ac:dyDescent="0.3">
      <c r="C6932">
        <v>6455</v>
      </c>
      <c r="D6932" s="40">
        <v>2.3522936658473612</v>
      </c>
      <c r="I6932">
        <v>6455</v>
      </c>
      <c r="J6932" s="134">
        <v>0.3650127705082844</v>
      </c>
    </row>
    <row r="6933" spans="3:10" x14ac:dyDescent="0.3">
      <c r="C6933">
        <v>6456</v>
      </c>
      <c r="D6933" s="40">
        <v>1.5470535175190168</v>
      </c>
      <c r="I6933">
        <v>6456</v>
      </c>
      <c r="J6933" s="134">
        <v>0.25705856250980452</v>
      </c>
    </row>
    <row r="6934" spans="3:10" x14ac:dyDescent="0.3">
      <c r="C6934">
        <v>6457</v>
      </c>
      <c r="D6934" s="40">
        <v>2.4603242048907101</v>
      </c>
      <c r="I6934">
        <v>6457</v>
      </c>
      <c r="J6934" s="134">
        <v>0.28708398556567816</v>
      </c>
    </row>
    <row r="6935" spans="3:10" x14ac:dyDescent="0.3">
      <c r="C6935">
        <v>6458</v>
      </c>
      <c r="D6935" s="40">
        <v>1.4359533851069977</v>
      </c>
      <c r="I6935">
        <v>6458</v>
      </c>
      <c r="J6935" s="134">
        <v>0.1906787083999042</v>
      </c>
    </row>
    <row r="6936" spans="3:10" x14ac:dyDescent="0.3">
      <c r="C6936">
        <v>6459</v>
      </c>
      <c r="D6936" s="40">
        <v>1.9829300423332186</v>
      </c>
      <c r="I6936">
        <v>6459</v>
      </c>
      <c r="J6936" s="134">
        <v>0.28473296307007256</v>
      </c>
    </row>
    <row r="6937" spans="3:10" x14ac:dyDescent="0.3">
      <c r="C6937">
        <v>6460</v>
      </c>
      <c r="D6937" s="40">
        <v>3.0188120803967342</v>
      </c>
      <c r="I6937">
        <v>6460</v>
      </c>
      <c r="J6937" s="134">
        <v>0.35653111004603733</v>
      </c>
    </row>
    <row r="6938" spans="3:10" x14ac:dyDescent="0.3">
      <c r="C6938">
        <v>6461</v>
      </c>
      <c r="D6938" s="40">
        <v>1.8372441365575842</v>
      </c>
      <c r="I6938">
        <v>6461</v>
      </c>
      <c r="J6938" s="134">
        <v>0.31182034567279393</v>
      </c>
    </row>
    <row r="6939" spans="3:10" x14ac:dyDescent="0.3">
      <c r="C6939">
        <v>6462</v>
      </c>
      <c r="D6939" s="40">
        <v>2.4905456011285643</v>
      </c>
      <c r="I6939">
        <v>6462</v>
      </c>
      <c r="J6939" s="134">
        <v>0.18902771877603897</v>
      </c>
    </row>
    <row r="6940" spans="3:10" x14ac:dyDescent="0.3">
      <c r="C6940">
        <v>6463</v>
      </c>
      <c r="D6940" s="40">
        <v>2.4432982752396355</v>
      </c>
      <c r="I6940">
        <v>6463</v>
      </c>
      <c r="J6940" s="134">
        <v>0.19297420725720382</v>
      </c>
    </row>
    <row r="6941" spans="3:10" x14ac:dyDescent="0.3">
      <c r="C6941">
        <v>6464</v>
      </c>
      <c r="D6941" s="40">
        <v>3.3896556799537314</v>
      </c>
      <c r="I6941">
        <v>6464</v>
      </c>
      <c r="J6941" s="134">
        <v>0.26954030230471338</v>
      </c>
    </row>
    <row r="6942" spans="3:10" x14ac:dyDescent="0.3">
      <c r="C6942">
        <v>6465</v>
      </c>
      <c r="D6942" s="40">
        <v>3.0928558005155575</v>
      </c>
      <c r="I6942">
        <v>6465</v>
      </c>
      <c r="J6942" s="134">
        <v>0.2417949738945826</v>
      </c>
    </row>
    <row r="6943" spans="3:10" x14ac:dyDescent="0.3">
      <c r="C6943">
        <v>6466</v>
      </c>
      <c r="D6943" s="40">
        <v>2.8413911435600125</v>
      </c>
      <c r="I6943">
        <v>6466</v>
      </c>
      <c r="J6943" s="134">
        <v>0.23233961433472383</v>
      </c>
    </row>
    <row r="6944" spans="3:10" x14ac:dyDescent="0.3">
      <c r="C6944">
        <v>6467</v>
      </c>
      <c r="D6944" s="40">
        <v>2.1118435876827784</v>
      </c>
      <c r="I6944">
        <v>6467</v>
      </c>
      <c r="J6944" s="134">
        <v>0.30108681006844895</v>
      </c>
    </row>
    <row r="6945" spans="3:10" x14ac:dyDescent="0.3">
      <c r="C6945">
        <v>6468</v>
      </c>
      <c r="D6945" s="40">
        <v>3.570762614045222</v>
      </c>
      <c r="I6945">
        <v>6468</v>
      </c>
      <c r="J6945" s="134">
        <v>0.34868882627485642</v>
      </c>
    </row>
    <row r="6946" spans="3:10" x14ac:dyDescent="0.3">
      <c r="C6946">
        <v>6469</v>
      </c>
      <c r="D6946" s="40">
        <v>2.6654377986376168</v>
      </c>
      <c r="I6946">
        <v>6469</v>
      </c>
      <c r="J6946" s="134">
        <v>0.25210128564248091</v>
      </c>
    </row>
    <row r="6947" spans="3:10" x14ac:dyDescent="0.3">
      <c r="C6947">
        <v>6470</v>
      </c>
      <c r="D6947" s="40">
        <v>2.1684954759807384</v>
      </c>
      <c r="I6947">
        <v>6470</v>
      </c>
      <c r="J6947" s="134">
        <v>0.28926537230837468</v>
      </c>
    </row>
    <row r="6948" spans="3:10" x14ac:dyDescent="0.3">
      <c r="C6948">
        <v>6471</v>
      </c>
      <c r="D6948" s="40">
        <v>2.8007329932125975</v>
      </c>
      <c r="I6948">
        <v>6471</v>
      </c>
      <c r="J6948" s="134">
        <v>0.1482948474302952</v>
      </c>
    </row>
    <row r="6949" spans="3:10" x14ac:dyDescent="0.3">
      <c r="C6949">
        <v>6472</v>
      </c>
      <c r="D6949" s="40">
        <v>2.4373768828111033</v>
      </c>
      <c r="I6949">
        <v>6472</v>
      </c>
      <c r="J6949" s="134">
        <v>0.24411794192929581</v>
      </c>
    </row>
    <row r="6950" spans="3:10" x14ac:dyDescent="0.3">
      <c r="C6950">
        <v>6473</v>
      </c>
      <c r="D6950" s="40">
        <v>2.3957971833229075</v>
      </c>
      <c r="I6950">
        <v>6473</v>
      </c>
      <c r="J6950" s="134">
        <v>0.30167275061448451</v>
      </c>
    </row>
    <row r="6951" spans="3:10" x14ac:dyDescent="0.3">
      <c r="C6951">
        <v>6474</v>
      </c>
      <c r="D6951" s="40">
        <v>2.3442926494368548</v>
      </c>
      <c r="I6951">
        <v>6474</v>
      </c>
      <c r="J6951" s="134">
        <v>0.14441281618610557</v>
      </c>
    </row>
    <row r="6952" spans="3:10" x14ac:dyDescent="0.3">
      <c r="C6952">
        <v>6475</v>
      </c>
      <c r="D6952" s="40">
        <v>2.1126077012016831</v>
      </c>
      <c r="I6952">
        <v>6475</v>
      </c>
      <c r="J6952" s="134">
        <v>0.33678277875747686</v>
      </c>
    </row>
    <row r="6953" spans="3:10" x14ac:dyDescent="0.3">
      <c r="C6953">
        <v>6476</v>
      </c>
      <c r="D6953" s="40">
        <v>1.6469707492478147</v>
      </c>
      <c r="I6953">
        <v>6476</v>
      </c>
      <c r="J6953" s="134">
        <v>0.29376690031848485</v>
      </c>
    </row>
    <row r="6954" spans="3:10" x14ac:dyDescent="0.3">
      <c r="C6954">
        <v>6477</v>
      </c>
      <c r="D6954" s="40">
        <v>2.7696236761096893</v>
      </c>
      <c r="I6954">
        <v>6477</v>
      </c>
      <c r="J6954" s="134">
        <v>0.22398490203572718</v>
      </c>
    </row>
    <row r="6955" spans="3:10" x14ac:dyDescent="0.3">
      <c r="C6955">
        <v>6478</v>
      </c>
      <c r="D6955" s="40">
        <v>2.1144434168437392</v>
      </c>
      <c r="I6955">
        <v>6478</v>
      </c>
      <c r="J6955" s="134">
        <v>0.31455958008431217</v>
      </c>
    </row>
    <row r="6956" spans="3:10" x14ac:dyDescent="0.3">
      <c r="C6956">
        <v>6479</v>
      </c>
      <c r="D6956" s="40">
        <v>2.8676573007391157</v>
      </c>
      <c r="I6956">
        <v>6479</v>
      </c>
      <c r="J6956" s="134">
        <v>0.2501586903605002</v>
      </c>
    </row>
    <row r="6957" spans="3:10" x14ac:dyDescent="0.3">
      <c r="C6957">
        <v>6480</v>
      </c>
      <c r="D6957" s="40">
        <v>1.6420136581775235</v>
      </c>
      <c r="I6957">
        <v>6480</v>
      </c>
      <c r="J6957" s="134">
        <v>0.29032998870899163</v>
      </c>
    </row>
    <row r="6958" spans="3:10" x14ac:dyDescent="0.3">
      <c r="C6958">
        <v>6481</v>
      </c>
      <c r="D6958" s="40">
        <v>3.027749660050179</v>
      </c>
      <c r="I6958">
        <v>6481</v>
      </c>
      <c r="J6958" s="134">
        <v>0.2631036979599517</v>
      </c>
    </row>
    <row r="6959" spans="3:10" x14ac:dyDescent="0.3">
      <c r="C6959">
        <v>6482</v>
      </c>
      <c r="D6959" s="40">
        <v>2.8971598366535911</v>
      </c>
      <c r="I6959">
        <v>6482</v>
      </c>
      <c r="J6959" s="134">
        <v>0.21545210644447033</v>
      </c>
    </row>
    <row r="6960" spans="3:10" x14ac:dyDescent="0.3">
      <c r="C6960">
        <v>6483</v>
      </c>
      <c r="D6960" s="40">
        <v>2.5428891850002922</v>
      </c>
      <c r="I6960">
        <v>6483</v>
      </c>
      <c r="J6960" s="134">
        <v>0.30852400736401142</v>
      </c>
    </row>
    <row r="6961" spans="3:10" x14ac:dyDescent="0.3">
      <c r="C6961">
        <v>6484</v>
      </c>
      <c r="D6961" s="40">
        <v>2.5712668521816648</v>
      </c>
      <c r="I6961">
        <v>6484</v>
      </c>
      <c r="J6961" s="134">
        <v>0.36760897822993832</v>
      </c>
    </row>
    <row r="6962" spans="3:10" x14ac:dyDescent="0.3">
      <c r="C6962">
        <v>6485</v>
      </c>
      <c r="D6962" s="40">
        <v>2.9821271209184452</v>
      </c>
      <c r="I6962">
        <v>6485</v>
      </c>
      <c r="J6962" s="134">
        <v>0.16514192198182509</v>
      </c>
    </row>
    <row r="6963" spans="3:10" x14ac:dyDescent="0.3">
      <c r="C6963">
        <v>6486</v>
      </c>
      <c r="D6963" s="40">
        <v>3.1560997783991005</v>
      </c>
      <c r="I6963">
        <v>6486</v>
      </c>
      <c r="J6963" s="134">
        <v>0.13990271253463682</v>
      </c>
    </row>
    <row r="6964" spans="3:10" x14ac:dyDescent="0.3">
      <c r="C6964">
        <v>6487</v>
      </c>
      <c r="D6964" s="40">
        <v>2.7291349591917995</v>
      </c>
      <c r="I6964">
        <v>6487</v>
      </c>
      <c r="J6964" s="134">
        <v>0.16071808954100342</v>
      </c>
    </row>
    <row r="6965" spans="3:10" x14ac:dyDescent="0.3">
      <c r="C6965">
        <v>6488</v>
      </c>
      <c r="D6965" s="40">
        <v>2.339340320351174</v>
      </c>
      <c r="I6965">
        <v>6488</v>
      </c>
      <c r="J6965" s="134">
        <v>0.25609296074531929</v>
      </c>
    </row>
    <row r="6966" spans="3:10" x14ac:dyDescent="0.3">
      <c r="C6966">
        <v>6489</v>
      </c>
      <c r="D6966" s="40">
        <v>3.0893137789486644</v>
      </c>
      <c r="I6966">
        <v>6489</v>
      </c>
      <c r="J6966" s="134">
        <v>0.15569176574853771</v>
      </c>
    </row>
    <row r="6967" spans="3:10" x14ac:dyDescent="0.3">
      <c r="C6967">
        <v>6490</v>
      </c>
      <c r="D6967" s="40">
        <v>2.508969227438421</v>
      </c>
      <c r="I6967">
        <v>6490</v>
      </c>
      <c r="J6967" s="134">
        <v>0.16310251972274314</v>
      </c>
    </row>
    <row r="6968" spans="3:10" x14ac:dyDescent="0.3">
      <c r="C6968">
        <v>6491</v>
      </c>
      <c r="D6968" s="40">
        <v>2.6099374703643261</v>
      </c>
      <c r="I6968">
        <v>6491</v>
      </c>
      <c r="J6968" s="134">
        <v>0.37724908988317329</v>
      </c>
    </row>
    <row r="6969" spans="3:10" x14ac:dyDescent="0.3">
      <c r="C6969">
        <v>6492</v>
      </c>
      <c r="D6969" s="40">
        <v>2.7101692460303983</v>
      </c>
      <c r="I6969">
        <v>6492</v>
      </c>
      <c r="J6969" s="134">
        <v>0.12153480869299993</v>
      </c>
    </row>
    <row r="6970" spans="3:10" x14ac:dyDescent="0.3">
      <c r="C6970">
        <v>6493</v>
      </c>
      <c r="D6970" s="40">
        <v>1.5467795974982992</v>
      </c>
      <c r="I6970">
        <v>6493</v>
      </c>
      <c r="J6970" s="134">
        <v>0.22882185525400289</v>
      </c>
    </row>
    <row r="6971" spans="3:10" x14ac:dyDescent="0.3">
      <c r="C6971">
        <v>6494</v>
      </c>
      <c r="D6971" s="40">
        <v>1.5814897661263536</v>
      </c>
      <c r="I6971">
        <v>6494</v>
      </c>
      <c r="J6971" s="134">
        <v>0.24876751297230304</v>
      </c>
    </row>
    <row r="6972" spans="3:10" x14ac:dyDescent="0.3">
      <c r="C6972">
        <v>6495</v>
      </c>
      <c r="D6972" s="40">
        <v>3.1525648005920655</v>
      </c>
      <c r="I6972">
        <v>6495</v>
      </c>
      <c r="J6972" s="134">
        <v>0.20660648507410007</v>
      </c>
    </row>
    <row r="6973" spans="3:10" x14ac:dyDescent="0.3">
      <c r="C6973">
        <v>6496</v>
      </c>
      <c r="D6973" s="40">
        <v>2.4243344333106971</v>
      </c>
      <c r="I6973">
        <v>6496</v>
      </c>
      <c r="J6973" s="134">
        <v>0.17288162638435689</v>
      </c>
    </row>
    <row r="6974" spans="3:10" x14ac:dyDescent="0.3">
      <c r="C6974">
        <v>6497</v>
      </c>
      <c r="D6974" s="40">
        <v>2.7648540458332675</v>
      </c>
      <c r="I6974">
        <v>6497</v>
      </c>
      <c r="J6974" s="134">
        <v>0.1699838981087447</v>
      </c>
    </row>
    <row r="6975" spans="3:10" x14ac:dyDescent="0.3">
      <c r="C6975">
        <v>6498</v>
      </c>
      <c r="D6975" s="40">
        <v>2.5302707817635577</v>
      </c>
      <c r="I6975">
        <v>6498</v>
      </c>
      <c r="J6975" s="134">
        <v>0.18171459936198398</v>
      </c>
    </row>
    <row r="6976" spans="3:10" x14ac:dyDescent="0.3">
      <c r="C6976">
        <v>6499</v>
      </c>
      <c r="D6976" s="40">
        <v>2.4686575869838654</v>
      </c>
      <c r="I6976">
        <v>6499</v>
      </c>
      <c r="J6976" s="134">
        <v>0.26284035560351593</v>
      </c>
    </row>
    <row r="6977" spans="3:10" x14ac:dyDescent="0.3">
      <c r="C6977">
        <v>6500</v>
      </c>
      <c r="D6977" s="40">
        <v>2.2448142082497098</v>
      </c>
      <c r="I6977">
        <v>6500</v>
      </c>
      <c r="J6977" s="134">
        <v>0.2802053395508175</v>
      </c>
    </row>
    <row r="6978" spans="3:10" x14ac:dyDescent="0.3">
      <c r="C6978">
        <v>6501</v>
      </c>
      <c r="D6978" s="40">
        <v>2.6353576695997178</v>
      </c>
      <c r="I6978">
        <v>6501</v>
      </c>
      <c r="J6978" s="134">
        <v>0.20093606731748714</v>
      </c>
    </row>
    <row r="6979" spans="3:10" x14ac:dyDescent="0.3">
      <c r="C6979">
        <v>6502</v>
      </c>
      <c r="D6979" s="40">
        <v>2.0690521226113061</v>
      </c>
      <c r="I6979">
        <v>6502</v>
      </c>
      <c r="J6979" s="134">
        <v>0.3029051387765922</v>
      </c>
    </row>
    <row r="6980" spans="3:10" x14ac:dyDescent="0.3">
      <c r="C6980">
        <v>6503</v>
      </c>
      <c r="D6980" s="40">
        <v>2.6353468838565486</v>
      </c>
      <c r="I6980">
        <v>6503</v>
      </c>
      <c r="J6980" s="134">
        <v>0.19597873267558952</v>
      </c>
    </row>
    <row r="6981" spans="3:10" x14ac:dyDescent="0.3">
      <c r="C6981">
        <v>6504</v>
      </c>
      <c r="D6981" s="40">
        <v>2.6689694638206358</v>
      </c>
      <c r="I6981">
        <v>6504</v>
      </c>
      <c r="J6981" s="134">
        <v>0.23474521451459163</v>
      </c>
    </row>
    <row r="6982" spans="3:10" x14ac:dyDescent="0.3">
      <c r="C6982">
        <v>6505</v>
      </c>
      <c r="D6982" s="40">
        <v>2.4529416389132641</v>
      </c>
      <c r="I6982">
        <v>6505</v>
      </c>
      <c r="J6982" s="134">
        <v>0.23169125697088022</v>
      </c>
    </row>
    <row r="6983" spans="3:10" x14ac:dyDescent="0.3">
      <c r="C6983">
        <v>6506</v>
      </c>
      <c r="D6983" s="40">
        <v>2.92181678387076</v>
      </c>
      <c r="I6983">
        <v>6506</v>
      </c>
      <c r="J6983" s="134">
        <v>0.20123305641236078</v>
      </c>
    </row>
    <row r="6984" spans="3:10" x14ac:dyDescent="0.3">
      <c r="C6984">
        <v>6507</v>
      </c>
      <c r="D6984" s="40">
        <v>2.5514704245890458</v>
      </c>
      <c r="I6984">
        <v>6507</v>
      </c>
      <c r="J6984" s="134">
        <v>0.23720612069199487</v>
      </c>
    </row>
    <row r="6985" spans="3:10" x14ac:dyDescent="0.3">
      <c r="C6985">
        <v>6508</v>
      </c>
      <c r="D6985" s="40">
        <v>2.3326417217666195</v>
      </c>
      <c r="I6985">
        <v>6508</v>
      </c>
      <c r="J6985" s="134">
        <v>0.26231328839664436</v>
      </c>
    </row>
    <row r="6986" spans="3:10" x14ac:dyDescent="0.3">
      <c r="C6986">
        <v>6509</v>
      </c>
      <c r="D6986" s="40">
        <v>2.1209749902954567</v>
      </c>
      <c r="I6986">
        <v>6509</v>
      </c>
      <c r="J6986" s="134">
        <v>0.12433867800481435</v>
      </c>
    </row>
    <row r="6987" spans="3:10" x14ac:dyDescent="0.3">
      <c r="C6987">
        <v>6510</v>
      </c>
      <c r="D6987" s="40">
        <v>2.9407071533677125</v>
      </c>
      <c r="I6987">
        <v>6510</v>
      </c>
      <c r="J6987" s="134">
        <v>0.31504415445138534</v>
      </c>
    </row>
    <row r="6988" spans="3:10" x14ac:dyDescent="0.3">
      <c r="C6988">
        <v>6511</v>
      </c>
      <c r="D6988" s="40">
        <v>3.0385921820132595</v>
      </c>
      <c r="I6988">
        <v>6511</v>
      </c>
      <c r="J6988" s="134">
        <v>0.27601814791369494</v>
      </c>
    </row>
    <row r="6989" spans="3:10" x14ac:dyDescent="0.3">
      <c r="C6989">
        <v>6512</v>
      </c>
      <c r="D6989" s="40">
        <v>2.4877273901797081</v>
      </c>
      <c r="I6989">
        <v>6512</v>
      </c>
      <c r="J6989" s="134">
        <v>0.24143064866732966</v>
      </c>
    </row>
    <row r="6990" spans="3:10" x14ac:dyDescent="0.3">
      <c r="C6990">
        <v>6513</v>
      </c>
      <c r="D6990" s="40">
        <v>2.1448769757667536</v>
      </c>
      <c r="I6990">
        <v>6513</v>
      </c>
      <c r="J6990" s="134">
        <v>0.12048059635816633</v>
      </c>
    </row>
    <row r="6991" spans="3:10" x14ac:dyDescent="0.3">
      <c r="C6991">
        <v>6514</v>
      </c>
      <c r="D6991" s="40">
        <v>2.7921645857159882</v>
      </c>
      <c r="I6991">
        <v>6514</v>
      </c>
      <c r="J6991" s="134">
        <v>0.28896974204140413</v>
      </c>
    </row>
    <row r="6992" spans="3:10" x14ac:dyDescent="0.3">
      <c r="C6992">
        <v>6515</v>
      </c>
      <c r="D6992" s="40">
        <v>2.9708219685897066</v>
      </c>
      <c r="I6992">
        <v>6515</v>
      </c>
      <c r="J6992" s="134">
        <v>0.17673820743354329</v>
      </c>
    </row>
    <row r="6993" spans="3:10" x14ac:dyDescent="0.3">
      <c r="C6993">
        <v>6516</v>
      </c>
      <c r="D6993" s="40">
        <v>1.8308020778364327</v>
      </c>
      <c r="I6993">
        <v>6516</v>
      </c>
      <c r="J6993" s="134">
        <v>0.29012627459768825</v>
      </c>
    </row>
    <row r="6994" spans="3:10" x14ac:dyDescent="0.3">
      <c r="C6994">
        <v>6517</v>
      </c>
      <c r="D6994" s="40">
        <v>3.2043391281801936</v>
      </c>
      <c r="I6994">
        <v>6517</v>
      </c>
      <c r="J6994" s="134">
        <v>7.62526105115231E-2</v>
      </c>
    </row>
    <row r="6995" spans="3:10" x14ac:dyDescent="0.3">
      <c r="C6995">
        <v>6518</v>
      </c>
      <c r="D6995" s="40">
        <v>2.1703194606622582</v>
      </c>
      <c r="I6995">
        <v>6518</v>
      </c>
      <c r="J6995" s="134">
        <v>0.20072500039453334</v>
      </c>
    </row>
    <row r="6996" spans="3:10" x14ac:dyDescent="0.3">
      <c r="C6996">
        <v>6519</v>
      </c>
      <c r="D6996" s="40">
        <v>3.0686206573589967</v>
      </c>
      <c r="I6996">
        <v>6519</v>
      </c>
      <c r="J6996" s="134">
        <v>0.29108767080610654</v>
      </c>
    </row>
    <row r="6997" spans="3:10" x14ac:dyDescent="0.3">
      <c r="C6997">
        <v>6520</v>
      </c>
      <c r="D6997" s="40">
        <v>2.6832013445082503</v>
      </c>
      <c r="I6997">
        <v>6520</v>
      </c>
      <c r="J6997" s="134">
        <v>0.33281558759164054</v>
      </c>
    </row>
    <row r="6998" spans="3:10" x14ac:dyDescent="0.3">
      <c r="C6998">
        <v>6521</v>
      </c>
      <c r="D6998" s="40">
        <v>1.9023673916601207</v>
      </c>
      <c r="I6998">
        <v>6521</v>
      </c>
      <c r="J6998" s="134">
        <v>0.2642652940028285</v>
      </c>
    </row>
    <row r="6999" spans="3:10" x14ac:dyDescent="0.3">
      <c r="C6999">
        <v>6522</v>
      </c>
      <c r="D6999" s="40">
        <v>3.0023827503589344</v>
      </c>
      <c r="I6999">
        <v>6522</v>
      </c>
      <c r="J6999" s="134">
        <v>0.20886356434602882</v>
      </c>
    </row>
    <row r="7000" spans="3:10" x14ac:dyDescent="0.3">
      <c r="C7000">
        <v>6523</v>
      </c>
      <c r="D7000" s="40">
        <v>2.5660974456246919</v>
      </c>
      <c r="I7000">
        <v>6523</v>
      </c>
      <c r="J7000" s="134">
        <v>0.20465275183800324</v>
      </c>
    </row>
    <row r="7001" spans="3:10" x14ac:dyDescent="0.3">
      <c r="C7001">
        <v>6524</v>
      </c>
      <c r="D7001" s="40">
        <v>2.2888041558577719</v>
      </c>
      <c r="I7001">
        <v>6524</v>
      </c>
      <c r="J7001" s="134">
        <v>0.30526688571026006</v>
      </c>
    </row>
    <row r="7002" spans="3:10" x14ac:dyDescent="0.3">
      <c r="C7002">
        <v>6525</v>
      </c>
      <c r="D7002" s="40">
        <v>2.8818737565252297</v>
      </c>
      <c r="I7002">
        <v>6525</v>
      </c>
      <c r="J7002" s="134">
        <v>0.32291787481143697</v>
      </c>
    </row>
    <row r="7003" spans="3:10" x14ac:dyDescent="0.3">
      <c r="C7003">
        <v>6526</v>
      </c>
      <c r="D7003" s="40">
        <v>2.7789762760298728</v>
      </c>
      <c r="I7003">
        <v>6526</v>
      </c>
      <c r="J7003" s="134">
        <v>0.29693311199450689</v>
      </c>
    </row>
    <row r="7004" spans="3:10" x14ac:dyDescent="0.3">
      <c r="C7004">
        <v>6527</v>
      </c>
      <c r="D7004" s="40">
        <v>2.7994574928825511</v>
      </c>
      <c r="I7004">
        <v>6527</v>
      </c>
      <c r="J7004" s="134">
        <v>0.3463571439438955</v>
      </c>
    </row>
    <row r="7005" spans="3:10" x14ac:dyDescent="0.3">
      <c r="C7005">
        <v>6528</v>
      </c>
      <c r="D7005" s="40">
        <v>1.7504477826831166</v>
      </c>
      <c r="I7005">
        <v>6528</v>
      </c>
      <c r="J7005" s="134">
        <v>0.1485895946578224</v>
      </c>
    </row>
    <row r="7006" spans="3:10" x14ac:dyDescent="0.3">
      <c r="C7006">
        <v>6529</v>
      </c>
      <c r="D7006" s="40">
        <v>1.9877004033366095</v>
      </c>
      <c r="I7006">
        <v>6529</v>
      </c>
      <c r="J7006" s="134">
        <v>0.27608245812920384</v>
      </c>
    </row>
    <row r="7007" spans="3:10" x14ac:dyDescent="0.3">
      <c r="C7007">
        <v>6530</v>
      </c>
      <c r="D7007" s="40">
        <v>2.9844720474720994</v>
      </c>
      <c r="I7007">
        <v>6530</v>
      </c>
      <c r="J7007" s="134">
        <v>0.29562590014862855</v>
      </c>
    </row>
    <row r="7008" spans="3:10" x14ac:dyDescent="0.3">
      <c r="C7008">
        <v>6531</v>
      </c>
      <c r="D7008" s="40">
        <v>2.4100664909080693</v>
      </c>
      <c r="I7008">
        <v>6531</v>
      </c>
      <c r="J7008" s="134">
        <v>0.13030788599714005</v>
      </c>
    </row>
    <row r="7009" spans="3:10" x14ac:dyDescent="0.3">
      <c r="C7009">
        <v>6532</v>
      </c>
      <c r="D7009" s="40">
        <v>3.0315714342091957</v>
      </c>
      <c r="I7009">
        <v>6532</v>
      </c>
      <c r="J7009" s="134">
        <v>0.34283772579926763</v>
      </c>
    </row>
    <row r="7010" spans="3:10" x14ac:dyDescent="0.3">
      <c r="C7010">
        <v>6533</v>
      </c>
      <c r="D7010" s="40">
        <v>2.1567917915671382</v>
      </c>
      <c r="I7010">
        <v>6533</v>
      </c>
      <c r="J7010" s="134">
        <v>0.24502789945328751</v>
      </c>
    </row>
    <row r="7011" spans="3:10" x14ac:dyDescent="0.3">
      <c r="C7011">
        <v>6534</v>
      </c>
      <c r="D7011" s="40">
        <v>2.4615197631220891</v>
      </c>
      <c r="I7011">
        <v>6534</v>
      </c>
      <c r="J7011" s="134">
        <v>0.32028482495588739</v>
      </c>
    </row>
    <row r="7012" spans="3:10" x14ac:dyDescent="0.3">
      <c r="C7012">
        <v>6535</v>
      </c>
      <c r="D7012" s="40">
        <v>2.0145378732298647</v>
      </c>
      <c r="I7012">
        <v>6535</v>
      </c>
      <c r="J7012" s="134">
        <v>0.24130749374616167</v>
      </c>
    </row>
    <row r="7013" spans="3:10" x14ac:dyDescent="0.3">
      <c r="C7013">
        <v>6536</v>
      </c>
      <c r="D7013" s="40">
        <v>1.9586617255120298</v>
      </c>
      <c r="I7013">
        <v>6536</v>
      </c>
      <c r="J7013" s="134">
        <v>0.26007262537439879</v>
      </c>
    </row>
    <row r="7014" spans="3:10" x14ac:dyDescent="0.3">
      <c r="C7014">
        <v>6537</v>
      </c>
      <c r="D7014" s="40">
        <v>3.0886208081613757</v>
      </c>
      <c r="I7014">
        <v>6537</v>
      </c>
      <c r="J7014" s="134">
        <v>0.24661973363598988</v>
      </c>
    </row>
    <row r="7015" spans="3:10" x14ac:dyDescent="0.3">
      <c r="C7015">
        <v>6538</v>
      </c>
      <c r="D7015" s="40">
        <v>2.8583017524313914</v>
      </c>
      <c r="I7015">
        <v>6538</v>
      </c>
      <c r="J7015" s="134">
        <v>0.2904204638345389</v>
      </c>
    </row>
    <row r="7016" spans="3:10" x14ac:dyDescent="0.3">
      <c r="C7016">
        <v>6539</v>
      </c>
      <c r="D7016" s="40">
        <v>3.4077787085756723</v>
      </c>
      <c r="I7016">
        <v>6539</v>
      </c>
      <c r="J7016" s="134">
        <v>0.14256828863325777</v>
      </c>
    </row>
    <row r="7017" spans="3:10" x14ac:dyDescent="0.3">
      <c r="C7017">
        <v>6540</v>
      </c>
      <c r="D7017" s="40">
        <v>3.5846618610849772</v>
      </c>
      <c r="I7017">
        <v>6540</v>
      </c>
      <c r="J7017" s="134">
        <v>0.30484731058604742</v>
      </c>
    </row>
    <row r="7018" spans="3:10" x14ac:dyDescent="0.3">
      <c r="C7018">
        <v>6541</v>
      </c>
      <c r="D7018" s="40">
        <v>2.2069374638679209</v>
      </c>
      <c r="I7018">
        <v>6541</v>
      </c>
      <c r="J7018" s="134">
        <v>0.19953914385634852</v>
      </c>
    </row>
    <row r="7019" spans="3:10" x14ac:dyDescent="0.3">
      <c r="C7019">
        <v>6542</v>
      </c>
      <c r="D7019" s="40">
        <v>2.2119159937322315</v>
      </c>
      <c r="I7019">
        <v>6542</v>
      </c>
      <c r="J7019" s="134">
        <v>0.36888731749774606</v>
      </c>
    </row>
    <row r="7020" spans="3:10" x14ac:dyDescent="0.3">
      <c r="C7020">
        <v>6543</v>
      </c>
      <c r="D7020" s="40">
        <v>2.4055434287851876</v>
      </c>
      <c r="I7020">
        <v>6543</v>
      </c>
      <c r="J7020" s="134">
        <v>0.21750426415089863</v>
      </c>
    </row>
    <row r="7021" spans="3:10" x14ac:dyDescent="0.3">
      <c r="C7021">
        <v>6544</v>
      </c>
      <c r="D7021" s="40">
        <v>2.2672683267404889</v>
      </c>
      <c r="I7021">
        <v>6544</v>
      </c>
      <c r="J7021" s="134">
        <v>0.23851507438799713</v>
      </c>
    </row>
    <row r="7022" spans="3:10" x14ac:dyDescent="0.3">
      <c r="C7022">
        <v>6545</v>
      </c>
      <c r="D7022" s="40">
        <v>2.5166017002426924</v>
      </c>
      <c r="I7022">
        <v>6545</v>
      </c>
      <c r="J7022" s="134">
        <v>0.31388055148216853</v>
      </c>
    </row>
    <row r="7023" spans="3:10" x14ac:dyDescent="0.3">
      <c r="C7023">
        <v>6546</v>
      </c>
      <c r="D7023" s="40">
        <v>2.6478212950228284</v>
      </c>
      <c r="I7023">
        <v>6546</v>
      </c>
      <c r="J7023" s="134">
        <v>0.24676886695860945</v>
      </c>
    </row>
    <row r="7024" spans="3:10" x14ac:dyDescent="0.3">
      <c r="C7024">
        <v>6547</v>
      </c>
      <c r="D7024" s="40">
        <v>2.24682210839878</v>
      </c>
      <c r="I7024">
        <v>6547</v>
      </c>
      <c r="J7024" s="134">
        <v>0.37800325755510289</v>
      </c>
    </row>
    <row r="7025" spans="3:10" x14ac:dyDescent="0.3">
      <c r="C7025">
        <v>6548</v>
      </c>
      <c r="D7025" s="40">
        <v>1.7383111300187331</v>
      </c>
      <c r="I7025">
        <v>6548</v>
      </c>
      <c r="J7025" s="134">
        <v>0.15293440978794282</v>
      </c>
    </row>
    <row r="7026" spans="3:10" x14ac:dyDescent="0.3">
      <c r="C7026">
        <v>6549</v>
      </c>
      <c r="D7026" s="40">
        <v>2.7769334281407008</v>
      </c>
      <c r="I7026">
        <v>6549</v>
      </c>
      <c r="J7026" s="134">
        <v>0.25063499279534596</v>
      </c>
    </row>
    <row r="7027" spans="3:10" x14ac:dyDescent="0.3">
      <c r="C7027">
        <v>6550</v>
      </c>
      <c r="D7027" s="40">
        <v>2.4176200965467967</v>
      </c>
      <c r="I7027">
        <v>6550</v>
      </c>
      <c r="J7027" s="134">
        <v>0.38088117601828331</v>
      </c>
    </row>
    <row r="7028" spans="3:10" x14ac:dyDescent="0.3">
      <c r="C7028">
        <v>6551</v>
      </c>
      <c r="D7028" s="40">
        <v>3.1087714701162521</v>
      </c>
      <c r="I7028">
        <v>6551</v>
      </c>
      <c r="J7028" s="134">
        <v>0.35731612655428369</v>
      </c>
    </row>
    <row r="7029" spans="3:10" x14ac:dyDescent="0.3">
      <c r="C7029">
        <v>6552</v>
      </c>
      <c r="D7029" s="40">
        <v>2.4279036031959742</v>
      </c>
      <c r="I7029">
        <v>6552</v>
      </c>
      <c r="J7029" s="134">
        <v>0.29320634319967254</v>
      </c>
    </row>
    <row r="7030" spans="3:10" x14ac:dyDescent="0.3">
      <c r="C7030">
        <v>6553</v>
      </c>
      <c r="D7030" s="40">
        <v>2.7366507108748683</v>
      </c>
      <c r="I7030">
        <v>6553</v>
      </c>
      <c r="J7030" s="134">
        <v>0.31993381346989658</v>
      </c>
    </row>
    <row r="7031" spans="3:10" x14ac:dyDescent="0.3">
      <c r="C7031">
        <v>6554</v>
      </c>
      <c r="D7031" s="40">
        <v>1.8979705363992203</v>
      </c>
      <c r="I7031">
        <v>6554</v>
      </c>
      <c r="J7031" s="134">
        <v>0.22414251683768449</v>
      </c>
    </row>
    <row r="7032" spans="3:10" x14ac:dyDescent="0.3">
      <c r="C7032">
        <v>6555</v>
      </c>
      <c r="D7032" s="40">
        <v>2.6330796903895353</v>
      </c>
      <c r="I7032">
        <v>6555</v>
      </c>
      <c r="J7032" s="134">
        <v>0.19299002468023763</v>
      </c>
    </row>
    <row r="7033" spans="3:10" x14ac:dyDescent="0.3">
      <c r="C7033">
        <v>6556</v>
      </c>
      <c r="D7033" s="40">
        <v>3.0046292341752747</v>
      </c>
      <c r="I7033">
        <v>6556</v>
      </c>
      <c r="J7033" s="134">
        <v>0.19033699640543911</v>
      </c>
    </row>
    <row r="7034" spans="3:10" x14ac:dyDescent="0.3">
      <c r="C7034">
        <v>6557</v>
      </c>
      <c r="D7034" s="40">
        <v>2.4390339844543729</v>
      </c>
      <c r="I7034">
        <v>6557</v>
      </c>
      <c r="J7034" s="134">
        <v>0.32562147802559616</v>
      </c>
    </row>
    <row r="7035" spans="3:10" x14ac:dyDescent="0.3">
      <c r="C7035">
        <v>6558</v>
      </c>
      <c r="D7035" s="40">
        <v>2.2605711567918756</v>
      </c>
      <c r="I7035">
        <v>6558</v>
      </c>
      <c r="J7035" s="134">
        <v>0.24261926483622442</v>
      </c>
    </row>
    <row r="7036" spans="3:10" x14ac:dyDescent="0.3">
      <c r="C7036">
        <v>6559</v>
      </c>
      <c r="D7036" s="40">
        <v>1.47513818282343</v>
      </c>
      <c r="I7036">
        <v>6559</v>
      </c>
      <c r="J7036" s="134">
        <v>0.23300005748803732</v>
      </c>
    </row>
    <row r="7037" spans="3:10" x14ac:dyDescent="0.3">
      <c r="C7037">
        <v>6560</v>
      </c>
      <c r="D7037" s="40">
        <v>2.8426309396618503</v>
      </c>
      <c r="I7037">
        <v>6560</v>
      </c>
      <c r="J7037" s="134">
        <v>0.31041552042910725</v>
      </c>
    </row>
    <row r="7038" spans="3:10" x14ac:dyDescent="0.3">
      <c r="C7038">
        <v>6561</v>
      </c>
      <c r="D7038" s="40">
        <v>2.3047930209803189</v>
      </c>
      <c r="I7038">
        <v>6561</v>
      </c>
      <c r="J7038" s="134">
        <v>0.23941090950895627</v>
      </c>
    </row>
    <row r="7039" spans="3:10" x14ac:dyDescent="0.3">
      <c r="C7039">
        <v>6562</v>
      </c>
      <c r="D7039" s="40">
        <v>2.1398325536961762</v>
      </c>
      <c r="I7039">
        <v>6562</v>
      </c>
      <c r="J7039" s="134">
        <v>0.23134254499811324</v>
      </c>
    </row>
    <row r="7040" spans="3:10" x14ac:dyDescent="0.3">
      <c r="C7040">
        <v>6563</v>
      </c>
      <c r="D7040" s="40">
        <v>2.8495274691972767</v>
      </c>
      <c r="I7040">
        <v>6563</v>
      </c>
      <c r="J7040" s="134">
        <v>0.35077209274484122</v>
      </c>
    </row>
    <row r="7041" spans="3:10" x14ac:dyDescent="0.3">
      <c r="C7041">
        <v>6564</v>
      </c>
      <c r="D7041" s="40">
        <v>1.6674088795645148</v>
      </c>
      <c r="I7041">
        <v>6564</v>
      </c>
      <c r="J7041" s="134">
        <v>0.27026988049426381</v>
      </c>
    </row>
    <row r="7042" spans="3:10" x14ac:dyDescent="0.3">
      <c r="C7042">
        <v>6565</v>
      </c>
      <c r="D7042" s="40">
        <v>2.0329077261614903</v>
      </c>
      <c r="I7042">
        <v>6565</v>
      </c>
      <c r="J7042" s="134">
        <v>0.18779214363715324</v>
      </c>
    </row>
    <row r="7043" spans="3:10" x14ac:dyDescent="0.3">
      <c r="C7043">
        <v>6566</v>
      </c>
      <c r="D7043" s="40">
        <v>2.893770499064213</v>
      </c>
      <c r="I7043">
        <v>6566</v>
      </c>
      <c r="J7043" s="134">
        <v>0.24683587377375016</v>
      </c>
    </row>
    <row r="7044" spans="3:10" x14ac:dyDescent="0.3">
      <c r="C7044">
        <v>6567</v>
      </c>
      <c r="D7044" s="40">
        <v>2.6657357192989073</v>
      </c>
      <c r="I7044">
        <v>6567</v>
      </c>
      <c r="J7044" s="134">
        <v>7.4239638479695058E-2</v>
      </c>
    </row>
    <row r="7045" spans="3:10" x14ac:dyDescent="0.3">
      <c r="C7045">
        <v>6568</v>
      </c>
      <c r="D7045" s="40">
        <v>2.6519837582127059</v>
      </c>
      <c r="I7045">
        <v>6568</v>
      </c>
      <c r="J7045" s="134">
        <v>0.28786941203212102</v>
      </c>
    </row>
    <row r="7046" spans="3:10" x14ac:dyDescent="0.3">
      <c r="C7046">
        <v>6569</v>
      </c>
      <c r="D7046" s="40">
        <v>3.4145754855596371</v>
      </c>
      <c r="I7046">
        <v>6569</v>
      </c>
      <c r="J7046" s="134">
        <v>0.16146167328837979</v>
      </c>
    </row>
    <row r="7047" spans="3:10" x14ac:dyDescent="0.3">
      <c r="C7047">
        <v>6570</v>
      </c>
      <c r="D7047" s="40">
        <v>2.7993549380229568</v>
      </c>
      <c r="I7047">
        <v>6570</v>
      </c>
      <c r="J7047" s="134">
        <v>0.30909877784357298</v>
      </c>
    </row>
    <row r="7048" spans="3:10" x14ac:dyDescent="0.3">
      <c r="C7048">
        <v>6571</v>
      </c>
      <c r="D7048" s="40">
        <v>2.315602788162106</v>
      </c>
      <c r="I7048">
        <v>6571</v>
      </c>
      <c r="J7048" s="134">
        <v>0.27623871946723444</v>
      </c>
    </row>
    <row r="7049" spans="3:10" x14ac:dyDescent="0.3">
      <c r="C7049">
        <v>6572</v>
      </c>
      <c r="D7049" s="40">
        <v>3.3654170337937543</v>
      </c>
      <c r="I7049">
        <v>6572</v>
      </c>
      <c r="J7049" s="134">
        <v>0.13655164905727379</v>
      </c>
    </row>
    <row r="7050" spans="3:10" x14ac:dyDescent="0.3">
      <c r="C7050">
        <v>6573</v>
      </c>
      <c r="D7050" s="40">
        <v>2.2232466189941027</v>
      </c>
      <c r="I7050">
        <v>6573</v>
      </c>
      <c r="J7050" s="134">
        <v>0.15963571676137334</v>
      </c>
    </row>
    <row r="7051" spans="3:10" x14ac:dyDescent="0.3">
      <c r="C7051">
        <v>6574</v>
      </c>
      <c r="D7051" s="40">
        <v>1.8309193833301882</v>
      </c>
      <c r="I7051">
        <v>6574</v>
      </c>
      <c r="J7051" s="134">
        <v>0.25823034594440375</v>
      </c>
    </row>
    <row r="7052" spans="3:10" x14ac:dyDescent="0.3">
      <c r="C7052">
        <v>6575</v>
      </c>
      <c r="D7052" s="40">
        <v>2.4722784773542634</v>
      </c>
      <c r="I7052">
        <v>6575</v>
      </c>
      <c r="J7052" s="134">
        <v>0.25206274948399798</v>
      </c>
    </row>
    <row r="7053" spans="3:10" x14ac:dyDescent="0.3">
      <c r="C7053">
        <v>6576</v>
      </c>
      <c r="D7053" s="40">
        <v>1.6734372255767198</v>
      </c>
      <c r="I7053">
        <v>6576</v>
      </c>
      <c r="J7053" s="134">
        <v>0.23663925321147117</v>
      </c>
    </row>
    <row r="7054" spans="3:10" x14ac:dyDescent="0.3">
      <c r="C7054">
        <v>6577</v>
      </c>
      <c r="D7054" s="40">
        <v>2.0741277030926883</v>
      </c>
      <c r="I7054">
        <v>6577</v>
      </c>
      <c r="J7054" s="134">
        <v>0.17543599512634023</v>
      </c>
    </row>
    <row r="7055" spans="3:10" x14ac:dyDescent="0.3">
      <c r="C7055">
        <v>6578</v>
      </c>
      <c r="D7055" s="40">
        <v>2.1819224761687388</v>
      </c>
      <c r="I7055">
        <v>6578</v>
      </c>
      <c r="J7055" s="134">
        <v>0.17990985560591199</v>
      </c>
    </row>
    <row r="7056" spans="3:10" x14ac:dyDescent="0.3">
      <c r="C7056">
        <v>6579</v>
      </c>
      <c r="D7056" s="40">
        <v>2.2556707986593851</v>
      </c>
      <c r="I7056">
        <v>6579</v>
      </c>
      <c r="J7056" s="134">
        <v>0.19016153240919476</v>
      </c>
    </row>
    <row r="7057" spans="3:10" x14ac:dyDescent="0.3">
      <c r="C7057">
        <v>6580</v>
      </c>
      <c r="D7057" s="40">
        <v>2.4796948133996151</v>
      </c>
      <c r="I7057">
        <v>6580</v>
      </c>
      <c r="J7057" s="134">
        <v>0.36904005980869381</v>
      </c>
    </row>
    <row r="7058" spans="3:10" x14ac:dyDescent="0.3">
      <c r="C7058">
        <v>6581</v>
      </c>
      <c r="D7058" s="40">
        <v>3.0334479905666729</v>
      </c>
      <c r="I7058">
        <v>6581</v>
      </c>
      <c r="J7058" s="134">
        <v>0.3399107575492768</v>
      </c>
    </row>
    <row r="7059" spans="3:10" x14ac:dyDescent="0.3">
      <c r="C7059">
        <v>6582</v>
      </c>
      <c r="D7059" s="40">
        <v>2.9508442550763081</v>
      </c>
      <c r="I7059">
        <v>6582</v>
      </c>
      <c r="J7059" s="134">
        <v>0.10538708436045896</v>
      </c>
    </row>
    <row r="7060" spans="3:10" x14ac:dyDescent="0.3">
      <c r="C7060">
        <v>6583</v>
      </c>
      <c r="D7060" s="40">
        <v>2.2662690524268854</v>
      </c>
      <c r="I7060">
        <v>6583</v>
      </c>
      <c r="J7060" s="134">
        <v>0.26454696705567882</v>
      </c>
    </row>
    <row r="7061" spans="3:10" x14ac:dyDescent="0.3">
      <c r="C7061">
        <v>6584</v>
      </c>
      <c r="D7061" s="40">
        <v>2.563454472508194</v>
      </c>
      <c r="I7061">
        <v>6584</v>
      </c>
      <c r="J7061" s="134">
        <v>0.11987267817821157</v>
      </c>
    </row>
    <row r="7062" spans="3:10" x14ac:dyDescent="0.3">
      <c r="C7062">
        <v>6585</v>
      </c>
      <c r="D7062" s="40">
        <v>3.019020077499861</v>
      </c>
      <c r="I7062">
        <v>6585</v>
      </c>
      <c r="J7062" s="134">
        <v>0.1575495992731184</v>
      </c>
    </row>
    <row r="7063" spans="3:10" x14ac:dyDescent="0.3">
      <c r="C7063">
        <v>6586</v>
      </c>
      <c r="D7063" s="40">
        <v>2.016449818110357</v>
      </c>
      <c r="I7063">
        <v>6586</v>
      </c>
      <c r="J7063" s="134">
        <v>0.12237532430814513</v>
      </c>
    </row>
    <row r="7064" spans="3:10" x14ac:dyDescent="0.3">
      <c r="C7064">
        <v>6587</v>
      </c>
      <c r="D7064" s="40">
        <v>1.8130133258003187</v>
      </c>
      <c r="I7064">
        <v>6587</v>
      </c>
      <c r="J7064" s="134">
        <v>0.16128290401261713</v>
      </c>
    </row>
    <row r="7065" spans="3:10" x14ac:dyDescent="0.3">
      <c r="C7065">
        <v>6588</v>
      </c>
      <c r="D7065" s="40">
        <v>1.9267678591561463</v>
      </c>
      <c r="I7065">
        <v>6588</v>
      </c>
      <c r="J7065" s="134">
        <v>0.20987862643684596</v>
      </c>
    </row>
    <row r="7066" spans="3:10" x14ac:dyDescent="0.3">
      <c r="C7066">
        <v>6589</v>
      </c>
      <c r="D7066" s="40">
        <v>2.1876483430766713</v>
      </c>
      <c r="I7066">
        <v>6589</v>
      </c>
      <c r="J7066" s="134">
        <v>0.26771620872356516</v>
      </c>
    </row>
    <row r="7067" spans="3:10" x14ac:dyDescent="0.3">
      <c r="C7067">
        <v>6590</v>
      </c>
      <c r="D7067" s="40">
        <v>1.8772909875948127</v>
      </c>
      <c r="I7067">
        <v>6590</v>
      </c>
      <c r="J7067" s="134">
        <v>0.29673477601476317</v>
      </c>
    </row>
    <row r="7068" spans="3:10" x14ac:dyDescent="0.3">
      <c r="C7068">
        <v>6591</v>
      </c>
      <c r="D7068" s="40">
        <v>2.2879742577216291</v>
      </c>
      <c r="I7068">
        <v>6591</v>
      </c>
      <c r="J7068" s="134">
        <v>0.24688359840601071</v>
      </c>
    </row>
    <row r="7069" spans="3:10" x14ac:dyDescent="0.3">
      <c r="C7069">
        <v>6592</v>
      </c>
      <c r="D7069" s="40">
        <v>2.6175351600454362</v>
      </c>
      <c r="I7069">
        <v>6592</v>
      </c>
      <c r="J7069" s="134">
        <v>0.26040089543031497</v>
      </c>
    </row>
    <row r="7070" spans="3:10" x14ac:dyDescent="0.3">
      <c r="C7070">
        <v>6593</v>
      </c>
      <c r="D7070" s="40">
        <v>2.2110482512765088</v>
      </c>
      <c r="I7070">
        <v>6593</v>
      </c>
      <c r="J7070" s="134">
        <v>0.28436653785608024</v>
      </c>
    </row>
    <row r="7071" spans="3:10" x14ac:dyDescent="0.3">
      <c r="C7071">
        <v>6594</v>
      </c>
      <c r="D7071" s="40">
        <v>2.2395542997591331</v>
      </c>
      <c r="I7071">
        <v>6594</v>
      </c>
      <c r="J7071" s="134">
        <v>7.6029157818042759E-2</v>
      </c>
    </row>
    <row r="7072" spans="3:10" x14ac:dyDescent="0.3">
      <c r="C7072">
        <v>6595</v>
      </c>
      <c r="D7072" s="40">
        <v>2.5511585924601454</v>
      </c>
      <c r="I7072">
        <v>6595</v>
      </c>
      <c r="J7072" s="134">
        <v>0.25128670816803544</v>
      </c>
    </row>
    <row r="7073" spans="3:10" x14ac:dyDescent="0.3">
      <c r="C7073">
        <v>6596</v>
      </c>
      <c r="D7073" s="40">
        <v>3.2771042361362981</v>
      </c>
      <c r="I7073">
        <v>6596</v>
      </c>
      <c r="J7073" s="134">
        <v>0.32922575535753129</v>
      </c>
    </row>
    <row r="7074" spans="3:10" x14ac:dyDescent="0.3">
      <c r="C7074">
        <v>6597</v>
      </c>
      <c r="D7074" s="40">
        <v>2.8221923520271579</v>
      </c>
      <c r="I7074">
        <v>6597</v>
      </c>
      <c r="J7074" s="134">
        <v>0.3243983187469246</v>
      </c>
    </row>
    <row r="7075" spans="3:10" x14ac:dyDescent="0.3">
      <c r="C7075">
        <v>6598</v>
      </c>
      <c r="D7075" s="40">
        <v>1.6582427218105891</v>
      </c>
      <c r="I7075">
        <v>6598</v>
      </c>
      <c r="J7075" s="134">
        <v>0.33292625446289614</v>
      </c>
    </row>
    <row r="7076" spans="3:10" x14ac:dyDescent="0.3">
      <c r="C7076">
        <v>6599</v>
      </c>
      <c r="D7076" s="40">
        <v>3.2081588512139851</v>
      </c>
      <c r="I7076">
        <v>6599</v>
      </c>
      <c r="J7076" s="134">
        <v>0.33452539844187545</v>
      </c>
    </row>
    <row r="7077" spans="3:10" x14ac:dyDescent="0.3">
      <c r="C7077">
        <v>6600</v>
      </c>
      <c r="D7077" s="40">
        <v>3.4468305297973565</v>
      </c>
      <c r="I7077">
        <v>6600</v>
      </c>
      <c r="J7077" s="134">
        <v>0.24323986032682066</v>
      </c>
    </row>
    <row r="7078" spans="3:10" x14ac:dyDescent="0.3">
      <c r="C7078">
        <v>6601</v>
      </c>
      <c r="D7078" s="40">
        <v>2.5726724480404242</v>
      </c>
      <c r="I7078">
        <v>6601</v>
      </c>
      <c r="J7078" s="134">
        <v>0.22003578299941307</v>
      </c>
    </row>
    <row r="7079" spans="3:10" x14ac:dyDescent="0.3">
      <c r="C7079">
        <v>6602</v>
      </c>
      <c r="D7079" s="40">
        <v>2.7041633915639069</v>
      </c>
      <c r="I7079">
        <v>6602</v>
      </c>
      <c r="J7079" s="134">
        <v>0.20479379453960389</v>
      </c>
    </row>
    <row r="7080" spans="3:10" x14ac:dyDescent="0.3">
      <c r="C7080">
        <v>6603</v>
      </c>
      <c r="D7080" s="40">
        <v>2.8339366162493622</v>
      </c>
      <c r="I7080">
        <v>6603</v>
      </c>
      <c r="J7080" s="134">
        <v>0.33631712570363037</v>
      </c>
    </row>
    <row r="7081" spans="3:10" x14ac:dyDescent="0.3">
      <c r="C7081">
        <v>6604</v>
      </c>
      <c r="D7081" s="40">
        <v>3.2209608677841928</v>
      </c>
      <c r="I7081">
        <v>6604</v>
      </c>
      <c r="J7081" s="134">
        <v>6.4626219849066802E-2</v>
      </c>
    </row>
    <row r="7082" spans="3:10" x14ac:dyDescent="0.3">
      <c r="C7082">
        <v>6605</v>
      </c>
      <c r="D7082" s="40">
        <v>1.7637547114509378</v>
      </c>
      <c r="I7082">
        <v>6605</v>
      </c>
      <c r="J7082" s="134">
        <v>0.24223459842412254</v>
      </c>
    </row>
    <row r="7083" spans="3:10" x14ac:dyDescent="0.3">
      <c r="C7083">
        <v>6606</v>
      </c>
      <c r="D7083" s="40">
        <v>1.9776181454823487</v>
      </c>
      <c r="I7083">
        <v>6606</v>
      </c>
      <c r="J7083" s="134">
        <v>0.15388134761206618</v>
      </c>
    </row>
    <row r="7084" spans="3:10" x14ac:dyDescent="0.3">
      <c r="C7084">
        <v>6607</v>
      </c>
      <c r="D7084" s="40">
        <v>3.2998520175453749</v>
      </c>
      <c r="I7084">
        <v>6607</v>
      </c>
      <c r="J7084" s="134">
        <v>0.25469667371499383</v>
      </c>
    </row>
    <row r="7085" spans="3:10" x14ac:dyDescent="0.3">
      <c r="C7085">
        <v>6608</v>
      </c>
      <c r="D7085" s="40">
        <v>2.7052536640227394</v>
      </c>
      <c r="I7085">
        <v>6608</v>
      </c>
      <c r="J7085" s="134">
        <v>8.0740294230107201E-2</v>
      </c>
    </row>
    <row r="7086" spans="3:10" x14ac:dyDescent="0.3">
      <c r="C7086">
        <v>6609</v>
      </c>
      <c r="D7086" s="40">
        <v>1.8831195988231304</v>
      </c>
      <c r="I7086">
        <v>6609</v>
      </c>
      <c r="J7086" s="134">
        <v>0.16591365059692009</v>
      </c>
    </row>
    <row r="7087" spans="3:10" x14ac:dyDescent="0.3">
      <c r="C7087">
        <v>6610</v>
      </c>
      <c r="D7087" s="40">
        <v>2.9156171932784325</v>
      </c>
      <c r="I7087">
        <v>6610</v>
      </c>
      <c r="J7087" s="134">
        <v>0.25867872759770827</v>
      </c>
    </row>
    <row r="7088" spans="3:10" x14ac:dyDescent="0.3">
      <c r="C7088">
        <v>6611</v>
      </c>
      <c r="D7088" s="40">
        <v>2.1460029444899162</v>
      </c>
      <c r="I7088">
        <v>6611</v>
      </c>
      <c r="J7088" s="134">
        <v>0.2452385445012446</v>
      </c>
    </row>
    <row r="7089" spans="3:10" x14ac:dyDescent="0.3">
      <c r="C7089">
        <v>6612</v>
      </c>
      <c r="D7089" s="40">
        <v>2.2488479325661084</v>
      </c>
      <c r="I7089">
        <v>6612</v>
      </c>
      <c r="J7089" s="134">
        <v>0.20808410955357082</v>
      </c>
    </row>
    <row r="7090" spans="3:10" x14ac:dyDescent="0.3">
      <c r="C7090">
        <v>6613</v>
      </c>
      <c r="D7090" s="40">
        <v>1.80745865118663</v>
      </c>
      <c r="I7090">
        <v>6613</v>
      </c>
      <c r="J7090" s="134">
        <v>0.21304227266700138</v>
      </c>
    </row>
    <row r="7091" spans="3:10" x14ac:dyDescent="0.3">
      <c r="C7091">
        <v>6614</v>
      </c>
      <c r="D7091" s="40">
        <v>2.7089276641217377</v>
      </c>
      <c r="I7091">
        <v>6614</v>
      </c>
      <c r="J7091" s="134">
        <v>0.28840177348534723</v>
      </c>
    </row>
    <row r="7092" spans="3:10" x14ac:dyDescent="0.3">
      <c r="C7092">
        <v>6615</v>
      </c>
      <c r="D7092" s="40">
        <v>2.0573684763885369</v>
      </c>
      <c r="I7092">
        <v>6615</v>
      </c>
      <c r="J7092" s="134">
        <v>0.22716425336419332</v>
      </c>
    </row>
    <row r="7093" spans="3:10" x14ac:dyDescent="0.3">
      <c r="C7093">
        <v>6616</v>
      </c>
      <c r="D7093" s="40">
        <v>2.6217994626194558</v>
      </c>
      <c r="I7093">
        <v>6616</v>
      </c>
      <c r="J7093" s="134">
        <v>0.13620889991364638</v>
      </c>
    </row>
    <row r="7094" spans="3:10" x14ac:dyDescent="0.3">
      <c r="C7094">
        <v>6617</v>
      </c>
      <c r="D7094" s="40">
        <v>2.310513511355659</v>
      </c>
      <c r="I7094">
        <v>6617</v>
      </c>
      <c r="J7094" s="134">
        <v>0.19629460279333255</v>
      </c>
    </row>
    <row r="7095" spans="3:10" x14ac:dyDescent="0.3">
      <c r="C7095">
        <v>6618</v>
      </c>
      <c r="D7095" s="40">
        <v>2.8633543875536671</v>
      </c>
      <c r="I7095">
        <v>6618</v>
      </c>
      <c r="J7095" s="134">
        <v>0.31939369134549178</v>
      </c>
    </row>
    <row r="7096" spans="3:10" x14ac:dyDescent="0.3">
      <c r="C7096">
        <v>6619</v>
      </c>
      <c r="D7096" s="40">
        <v>2.3819087614768093</v>
      </c>
      <c r="I7096">
        <v>6619</v>
      </c>
      <c r="J7096" s="134">
        <v>0.27622205736970318</v>
      </c>
    </row>
    <row r="7097" spans="3:10" x14ac:dyDescent="0.3">
      <c r="C7097">
        <v>6620</v>
      </c>
      <c r="D7097" s="40">
        <v>2.7202999400857983</v>
      </c>
      <c r="I7097">
        <v>6620</v>
      </c>
      <c r="J7097" s="134">
        <v>0.24620451769052543</v>
      </c>
    </row>
    <row r="7098" spans="3:10" x14ac:dyDescent="0.3">
      <c r="C7098">
        <v>6621</v>
      </c>
      <c r="D7098" s="40">
        <v>3.4285161235358652</v>
      </c>
      <c r="I7098">
        <v>6621</v>
      </c>
      <c r="J7098" s="134">
        <v>0.17762891501929068</v>
      </c>
    </row>
    <row r="7099" spans="3:10" x14ac:dyDescent="0.3">
      <c r="C7099">
        <v>6622</v>
      </c>
      <c r="D7099" s="40">
        <v>1.8442871369300591</v>
      </c>
      <c r="I7099">
        <v>6622</v>
      </c>
      <c r="J7099" s="134">
        <v>0.34536402741484484</v>
      </c>
    </row>
    <row r="7100" spans="3:10" x14ac:dyDescent="0.3">
      <c r="C7100">
        <v>6623</v>
      </c>
      <c r="D7100" s="40">
        <v>2.6713970965504261</v>
      </c>
      <c r="I7100">
        <v>6623</v>
      </c>
      <c r="J7100" s="134">
        <v>0.24967340468443977</v>
      </c>
    </row>
    <row r="7101" spans="3:10" x14ac:dyDescent="0.3">
      <c r="C7101">
        <v>6624</v>
      </c>
      <c r="D7101" s="40">
        <v>3.078258440632045</v>
      </c>
      <c r="I7101">
        <v>6624</v>
      </c>
      <c r="J7101" s="134">
        <v>9.8829876309352471E-2</v>
      </c>
    </row>
    <row r="7102" spans="3:10" x14ac:dyDescent="0.3">
      <c r="C7102">
        <v>6625</v>
      </c>
      <c r="D7102" s="40">
        <v>2.3721524369964069</v>
      </c>
      <c r="I7102">
        <v>6625</v>
      </c>
      <c r="J7102" s="134">
        <v>0.18267478978042662</v>
      </c>
    </row>
    <row r="7103" spans="3:10" x14ac:dyDescent="0.3">
      <c r="C7103">
        <v>6626</v>
      </c>
      <c r="D7103" s="40">
        <v>2.0283455942449011</v>
      </c>
      <c r="I7103">
        <v>6626</v>
      </c>
      <c r="J7103" s="134">
        <v>0.24387837863742723</v>
      </c>
    </row>
    <row r="7104" spans="3:10" x14ac:dyDescent="0.3">
      <c r="C7104">
        <v>6627</v>
      </c>
      <c r="D7104" s="40">
        <v>1.6728770324501021</v>
      </c>
      <c r="I7104">
        <v>6627</v>
      </c>
      <c r="J7104" s="134">
        <v>0.26988424844256675</v>
      </c>
    </row>
    <row r="7105" spans="3:10" x14ac:dyDescent="0.3">
      <c r="C7105">
        <v>6628</v>
      </c>
      <c r="D7105" s="40">
        <v>2.8320734044480491</v>
      </c>
      <c r="I7105">
        <v>6628</v>
      </c>
      <c r="J7105" s="134">
        <v>0.1573076921355121</v>
      </c>
    </row>
    <row r="7106" spans="3:10" x14ac:dyDescent="0.3">
      <c r="C7106">
        <v>6629</v>
      </c>
      <c r="D7106" s="40">
        <v>2.4278677938533066</v>
      </c>
      <c r="I7106">
        <v>6629</v>
      </c>
      <c r="J7106" s="134">
        <v>0.19132440138901563</v>
      </c>
    </row>
    <row r="7107" spans="3:10" x14ac:dyDescent="0.3">
      <c r="C7107">
        <v>6630</v>
      </c>
      <c r="D7107" s="40">
        <v>2.7559975721538015</v>
      </c>
      <c r="I7107">
        <v>6630</v>
      </c>
      <c r="J7107" s="134">
        <v>0.21710675376124589</v>
      </c>
    </row>
    <row r="7108" spans="3:10" x14ac:dyDescent="0.3">
      <c r="C7108">
        <v>6631</v>
      </c>
      <c r="D7108" s="40">
        <v>2.918880009607411</v>
      </c>
      <c r="I7108">
        <v>6631</v>
      </c>
      <c r="J7108" s="134">
        <v>0.2847578046133834</v>
      </c>
    </row>
    <row r="7109" spans="3:10" x14ac:dyDescent="0.3">
      <c r="C7109">
        <v>6632</v>
      </c>
      <c r="D7109" s="40">
        <v>1.7630925847945835</v>
      </c>
      <c r="I7109">
        <v>6632</v>
      </c>
      <c r="J7109" s="134">
        <v>0.19472053088654184</v>
      </c>
    </row>
    <row r="7110" spans="3:10" x14ac:dyDescent="0.3">
      <c r="C7110">
        <v>6633</v>
      </c>
      <c r="D7110" s="40">
        <v>2.944964907051665</v>
      </c>
      <c r="I7110">
        <v>6633</v>
      </c>
      <c r="J7110" s="134">
        <v>0.27960478799183597</v>
      </c>
    </row>
    <row r="7111" spans="3:10" x14ac:dyDescent="0.3">
      <c r="C7111">
        <v>6634</v>
      </c>
      <c r="D7111" s="40">
        <v>3.1989029238328164</v>
      </c>
      <c r="I7111">
        <v>6634</v>
      </c>
      <c r="J7111" s="134">
        <v>0.34307545457470945</v>
      </c>
    </row>
    <row r="7112" spans="3:10" x14ac:dyDescent="0.3">
      <c r="C7112">
        <v>6635</v>
      </c>
      <c r="D7112" s="40">
        <v>2.4612276532793236</v>
      </c>
      <c r="I7112">
        <v>6635</v>
      </c>
      <c r="J7112" s="134">
        <v>0.25866581400749378</v>
      </c>
    </row>
    <row r="7113" spans="3:10" x14ac:dyDescent="0.3">
      <c r="C7113">
        <v>6636</v>
      </c>
      <c r="D7113" s="40">
        <v>2.2983659612901932</v>
      </c>
      <c r="I7113">
        <v>6636</v>
      </c>
      <c r="J7113" s="134">
        <v>0.14460386704226358</v>
      </c>
    </row>
    <row r="7114" spans="3:10" x14ac:dyDescent="0.3">
      <c r="C7114">
        <v>6637</v>
      </c>
      <c r="D7114" s="40">
        <v>2.17000405325035</v>
      </c>
      <c r="I7114">
        <v>6637</v>
      </c>
      <c r="J7114" s="134">
        <v>0.2431435838754421</v>
      </c>
    </row>
    <row r="7115" spans="3:10" x14ac:dyDescent="0.3">
      <c r="C7115">
        <v>6638</v>
      </c>
      <c r="D7115" s="40">
        <v>2.2441615378867485</v>
      </c>
      <c r="I7115">
        <v>6638</v>
      </c>
      <c r="J7115" s="134">
        <v>0.10331745167295048</v>
      </c>
    </row>
    <row r="7116" spans="3:10" x14ac:dyDescent="0.3">
      <c r="C7116">
        <v>6639</v>
      </c>
      <c r="D7116" s="40">
        <v>2.8261614319456507</v>
      </c>
      <c r="I7116">
        <v>6639</v>
      </c>
      <c r="J7116" s="134">
        <v>0.2849539499637741</v>
      </c>
    </row>
    <row r="7117" spans="3:10" x14ac:dyDescent="0.3">
      <c r="C7117">
        <v>6640</v>
      </c>
      <c r="D7117" s="40">
        <v>2.4020981443807341</v>
      </c>
      <c r="I7117">
        <v>6640</v>
      </c>
      <c r="J7117" s="134">
        <v>0.26541264958972866</v>
      </c>
    </row>
    <row r="7118" spans="3:10" x14ac:dyDescent="0.3">
      <c r="C7118">
        <v>6641</v>
      </c>
      <c r="D7118" s="40">
        <v>2.295389548729875</v>
      </c>
      <c r="I7118">
        <v>6641</v>
      </c>
      <c r="J7118" s="134">
        <v>0.21166132981973962</v>
      </c>
    </row>
    <row r="7119" spans="3:10" x14ac:dyDescent="0.3">
      <c r="C7119">
        <v>6642</v>
      </c>
      <c r="D7119" s="40">
        <v>1.8339181780021465</v>
      </c>
      <c r="I7119">
        <v>6642</v>
      </c>
      <c r="J7119" s="134">
        <v>0.21963983546080668</v>
      </c>
    </row>
    <row r="7120" spans="3:10" x14ac:dyDescent="0.3">
      <c r="C7120">
        <v>6643</v>
      </c>
      <c r="D7120" s="40">
        <v>2.1931695074262665</v>
      </c>
      <c r="I7120">
        <v>6643</v>
      </c>
      <c r="J7120" s="134">
        <v>0.16875247170523577</v>
      </c>
    </row>
    <row r="7121" spans="3:10" x14ac:dyDescent="0.3">
      <c r="C7121">
        <v>6644</v>
      </c>
      <c r="D7121" s="40">
        <v>2.183224766250393</v>
      </c>
      <c r="I7121">
        <v>6644</v>
      </c>
      <c r="J7121" s="134">
        <v>0.26260674329006228</v>
      </c>
    </row>
    <row r="7122" spans="3:10" x14ac:dyDescent="0.3">
      <c r="C7122">
        <v>6645</v>
      </c>
      <c r="D7122" s="40">
        <v>1.7084411844340639</v>
      </c>
      <c r="I7122">
        <v>6645</v>
      </c>
      <c r="J7122" s="134">
        <v>0.32929266087695375</v>
      </c>
    </row>
    <row r="7123" spans="3:10" x14ac:dyDescent="0.3">
      <c r="C7123">
        <v>6646</v>
      </c>
      <c r="D7123" s="40">
        <v>2.7533900830550211</v>
      </c>
      <c r="I7123">
        <v>6646</v>
      </c>
      <c r="J7123" s="134">
        <v>0.11753924697825635</v>
      </c>
    </row>
    <row r="7124" spans="3:10" x14ac:dyDescent="0.3">
      <c r="C7124">
        <v>6647</v>
      </c>
      <c r="D7124" s="40">
        <v>2.3925144776205434</v>
      </c>
      <c r="I7124">
        <v>6647</v>
      </c>
      <c r="J7124" s="134">
        <v>9.2063772534045629E-2</v>
      </c>
    </row>
    <row r="7125" spans="3:10" x14ac:dyDescent="0.3">
      <c r="C7125">
        <v>6648</v>
      </c>
      <c r="D7125" s="40">
        <v>2.4057275757608956</v>
      </c>
      <c r="I7125">
        <v>6648</v>
      </c>
      <c r="J7125" s="134">
        <v>0.28246204585864176</v>
      </c>
    </row>
    <row r="7126" spans="3:10" x14ac:dyDescent="0.3">
      <c r="C7126">
        <v>6649</v>
      </c>
      <c r="D7126" s="40">
        <v>1.7884558952724547</v>
      </c>
      <c r="I7126">
        <v>6649</v>
      </c>
      <c r="J7126" s="134">
        <v>0.18936657818876412</v>
      </c>
    </row>
    <row r="7127" spans="3:10" x14ac:dyDescent="0.3">
      <c r="C7127">
        <v>6650</v>
      </c>
      <c r="D7127" s="40">
        <v>2.5864044085927183</v>
      </c>
      <c r="I7127">
        <v>6650</v>
      </c>
      <c r="J7127" s="134">
        <v>0.39645177990082292</v>
      </c>
    </row>
    <row r="7128" spans="3:10" x14ac:dyDescent="0.3">
      <c r="C7128">
        <v>6651</v>
      </c>
      <c r="D7128" s="40">
        <v>2.4097455642887224</v>
      </c>
      <c r="I7128">
        <v>6651</v>
      </c>
      <c r="J7128" s="134">
        <v>0.32798079488632381</v>
      </c>
    </row>
    <row r="7129" spans="3:10" x14ac:dyDescent="0.3">
      <c r="C7129">
        <v>6652</v>
      </c>
      <c r="D7129" s="40">
        <v>2.8630265819098466</v>
      </c>
      <c r="I7129">
        <v>6652</v>
      </c>
      <c r="J7129" s="134">
        <v>0.26634241465518982</v>
      </c>
    </row>
    <row r="7130" spans="3:10" x14ac:dyDescent="0.3">
      <c r="C7130">
        <v>6653</v>
      </c>
      <c r="D7130" s="40">
        <v>3.4908895017685539</v>
      </c>
      <c r="I7130">
        <v>6653</v>
      </c>
      <c r="J7130" s="134">
        <v>0.3016074458946818</v>
      </c>
    </row>
    <row r="7131" spans="3:10" x14ac:dyDescent="0.3">
      <c r="C7131">
        <v>6654</v>
      </c>
      <c r="D7131" s="40">
        <v>2.7612824184248734</v>
      </c>
      <c r="I7131">
        <v>6654</v>
      </c>
      <c r="J7131" s="134">
        <v>0.34698370981901561</v>
      </c>
    </row>
    <row r="7132" spans="3:10" x14ac:dyDescent="0.3">
      <c r="C7132">
        <v>6655</v>
      </c>
      <c r="D7132" s="40">
        <v>2.8954104297228183</v>
      </c>
      <c r="I7132">
        <v>6655</v>
      </c>
      <c r="J7132" s="134">
        <v>0.23399156303755242</v>
      </c>
    </row>
    <row r="7133" spans="3:10" x14ac:dyDescent="0.3">
      <c r="C7133">
        <v>6656</v>
      </c>
      <c r="D7133" s="40">
        <v>2.2844787501459445</v>
      </c>
      <c r="I7133">
        <v>6656</v>
      </c>
      <c r="J7133" s="134">
        <v>0.2582814525853605</v>
      </c>
    </row>
    <row r="7134" spans="3:10" x14ac:dyDescent="0.3">
      <c r="C7134">
        <v>6657</v>
      </c>
      <c r="D7134" s="40">
        <v>2.7556114620129692</v>
      </c>
      <c r="I7134">
        <v>6657</v>
      </c>
      <c r="J7134" s="134">
        <v>0.19788850806965774</v>
      </c>
    </row>
    <row r="7135" spans="3:10" x14ac:dyDescent="0.3">
      <c r="C7135">
        <v>6658</v>
      </c>
      <c r="D7135" s="40">
        <v>2.3929476953782594</v>
      </c>
      <c r="I7135">
        <v>6658</v>
      </c>
      <c r="J7135" s="134">
        <v>0.13156975947663252</v>
      </c>
    </row>
    <row r="7136" spans="3:10" x14ac:dyDescent="0.3">
      <c r="C7136">
        <v>6659</v>
      </c>
      <c r="D7136" s="40">
        <v>2.598426236292978</v>
      </c>
      <c r="I7136">
        <v>6659</v>
      </c>
      <c r="J7136" s="134">
        <v>6.7245740764278361E-2</v>
      </c>
    </row>
    <row r="7137" spans="3:10" x14ac:dyDescent="0.3">
      <c r="C7137">
        <v>6660</v>
      </c>
      <c r="D7137" s="40">
        <v>2.0834958108369608</v>
      </c>
      <c r="I7137">
        <v>6660</v>
      </c>
      <c r="J7137" s="134">
        <v>0.32249239452888401</v>
      </c>
    </row>
    <row r="7138" spans="3:10" x14ac:dyDescent="0.3">
      <c r="C7138">
        <v>6661</v>
      </c>
      <c r="D7138" s="40">
        <v>2.2636784710143862</v>
      </c>
      <c r="I7138">
        <v>6661</v>
      </c>
      <c r="J7138" s="134">
        <v>0.31232430618671736</v>
      </c>
    </row>
    <row r="7139" spans="3:10" x14ac:dyDescent="0.3">
      <c r="C7139">
        <v>6662</v>
      </c>
      <c r="D7139" s="40">
        <v>1.785070546895831</v>
      </c>
      <c r="I7139">
        <v>6662</v>
      </c>
      <c r="J7139" s="134">
        <v>0.2575482817370518</v>
      </c>
    </row>
    <row r="7140" spans="3:10" x14ac:dyDescent="0.3">
      <c r="C7140">
        <v>6663</v>
      </c>
      <c r="D7140" s="40">
        <v>2.3132007292583063</v>
      </c>
      <c r="I7140">
        <v>6663</v>
      </c>
      <c r="J7140" s="134">
        <v>0.26016578547056501</v>
      </c>
    </row>
    <row r="7141" spans="3:10" x14ac:dyDescent="0.3">
      <c r="C7141">
        <v>6664</v>
      </c>
      <c r="D7141" s="40">
        <v>2.0394022006009749</v>
      </c>
      <c r="I7141">
        <v>6664</v>
      </c>
      <c r="J7141" s="134">
        <v>0.33726891265294556</v>
      </c>
    </row>
    <row r="7142" spans="3:10" x14ac:dyDescent="0.3">
      <c r="C7142">
        <v>6665</v>
      </c>
      <c r="D7142" s="40">
        <v>2.6735320992427432</v>
      </c>
      <c r="I7142">
        <v>6665</v>
      </c>
      <c r="J7142" s="134">
        <v>0.3250483339954553</v>
      </c>
    </row>
    <row r="7143" spans="3:10" x14ac:dyDescent="0.3">
      <c r="C7143">
        <v>6666</v>
      </c>
      <c r="D7143" s="40">
        <v>2.9433964756995472</v>
      </c>
      <c r="I7143">
        <v>6666</v>
      </c>
      <c r="J7143" s="134">
        <v>0.23177641754815048</v>
      </c>
    </row>
    <row r="7144" spans="3:10" x14ac:dyDescent="0.3">
      <c r="C7144">
        <v>6667</v>
      </c>
      <c r="D7144" s="40">
        <v>3.2192233203184744</v>
      </c>
      <c r="I7144">
        <v>6667</v>
      </c>
      <c r="J7144" s="134">
        <v>0.27994547605909181</v>
      </c>
    </row>
    <row r="7145" spans="3:10" x14ac:dyDescent="0.3">
      <c r="C7145">
        <v>6668</v>
      </c>
      <c r="D7145" s="40">
        <v>2.023918416399006</v>
      </c>
      <c r="I7145">
        <v>6668</v>
      </c>
      <c r="J7145" s="134">
        <v>0.34900980348304711</v>
      </c>
    </row>
    <row r="7146" spans="3:10" x14ac:dyDescent="0.3">
      <c r="C7146">
        <v>6669</v>
      </c>
      <c r="D7146" s="40">
        <v>1.979869435089735</v>
      </c>
      <c r="I7146">
        <v>6669</v>
      </c>
      <c r="J7146" s="134">
        <v>0.17420958914946305</v>
      </c>
    </row>
    <row r="7147" spans="3:10" x14ac:dyDescent="0.3">
      <c r="C7147">
        <v>6670</v>
      </c>
      <c r="D7147" s="40">
        <v>2.2897023308257429</v>
      </c>
      <c r="I7147">
        <v>6670</v>
      </c>
      <c r="J7147" s="134">
        <v>0.39258628582009791</v>
      </c>
    </row>
    <row r="7148" spans="3:10" x14ac:dyDescent="0.3">
      <c r="C7148">
        <v>6671</v>
      </c>
      <c r="D7148" s="40">
        <v>2.0441243775295792</v>
      </c>
      <c r="I7148">
        <v>6671</v>
      </c>
      <c r="J7148" s="134">
        <v>0.2126114455891619</v>
      </c>
    </row>
    <row r="7149" spans="3:10" x14ac:dyDescent="0.3">
      <c r="C7149">
        <v>6672</v>
      </c>
      <c r="D7149" s="40">
        <v>2.1383448754966987</v>
      </c>
      <c r="I7149">
        <v>6672</v>
      </c>
      <c r="J7149" s="134">
        <v>0.29813650356787202</v>
      </c>
    </row>
    <row r="7150" spans="3:10" x14ac:dyDescent="0.3">
      <c r="C7150">
        <v>6673</v>
      </c>
      <c r="D7150" s="40">
        <v>2.2821613322087537</v>
      </c>
      <c r="I7150">
        <v>6673</v>
      </c>
      <c r="J7150" s="134">
        <v>0.37378871719432261</v>
      </c>
    </row>
    <row r="7151" spans="3:10" x14ac:dyDescent="0.3">
      <c r="C7151">
        <v>6674</v>
      </c>
      <c r="D7151" s="40">
        <v>3.0192268810217997</v>
      </c>
      <c r="I7151">
        <v>6674</v>
      </c>
      <c r="J7151" s="134">
        <v>0.18384459099787032</v>
      </c>
    </row>
    <row r="7152" spans="3:10" x14ac:dyDescent="0.3">
      <c r="C7152">
        <v>6675</v>
      </c>
      <c r="D7152" s="40">
        <v>1.6752000414156083</v>
      </c>
      <c r="I7152">
        <v>6675</v>
      </c>
      <c r="J7152" s="134">
        <v>0.3171750631156165</v>
      </c>
    </row>
    <row r="7153" spans="3:10" x14ac:dyDescent="0.3">
      <c r="C7153">
        <v>6676</v>
      </c>
      <c r="D7153" s="40">
        <v>2.105666351900072</v>
      </c>
      <c r="I7153">
        <v>6676</v>
      </c>
      <c r="J7153" s="134">
        <v>0.25235113171633117</v>
      </c>
    </row>
    <row r="7154" spans="3:10" x14ac:dyDescent="0.3">
      <c r="C7154">
        <v>6677</v>
      </c>
      <c r="D7154" s="40">
        <v>2.3878614437866839</v>
      </c>
      <c r="I7154">
        <v>6677</v>
      </c>
      <c r="J7154" s="134">
        <v>0.28329119248487644</v>
      </c>
    </row>
    <row r="7155" spans="3:10" x14ac:dyDescent="0.3">
      <c r="C7155">
        <v>6678</v>
      </c>
      <c r="D7155" s="40">
        <v>2.9415896110232569</v>
      </c>
      <c r="I7155">
        <v>6678</v>
      </c>
      <c r="J7155" s="134">
        <v>0.20412336926239982</v>
      </c>
    </row>
    <row r="7156" spans="3:10" x14ac:dyDescent="0.3">
      <c r="C7156">
        <v>6679</v>
      </c>
      <c r="D7156" s="40">
        <v>2.2695597436692769</v>
      </c>
      <c r="I7156">
        <v>6679</v>
      </c>
      <c r="J7156" s="134">
        <v>0.30530789029614858</v>
      </c>
    </row>
    <row r="7157" spans="3:10" x14ac:dyDescent="0.3">
      <c r="C7157">
        <v>6680</v>
      </c>
      <c r="D7157" s="40">
        <v>2.0887179901365753</v>
      </c>
      <c r="I7157">
        <v>6680</v>
      </c>
      <c r="J7157" s="134">
        <v>0.18170908827290622</v>
      </c>
    </row>
    <row r="7158" spans="3:10" x14ac:dyDescent="0.3">
      <c r="C7158">
        <v>6681</v>
      </c>
      <c r="D7158" s="40">
        <v>2.7171303203905945</v>
      </c>
      <c r="I7158">
        <v>6681</v>
      </c>
      <c r="J7158" s="134">
        <v>0.13511021652739874</v>
      </c>
    </row>
    <row r="7159" spans="3:10" x14ac:dyDescent="0.3">
      <c r="C7159">
        <v>6682</v>
      </c>
      <c r="D7159" s="40">
        <v>1.7464186930803325</v>
      </c>
      <c r="I7159">
        <v>6682</v>
      </c>
      <c r="J7159" s="134">
        <v>0.15636542368878703</v>
      </c>
    </row>
    <row r="7160" spans="3:10" x14ac:dyDescent="0.3">
      <c r="C7160">
        <v>6683</v>
      </c>
      <c r="D7160" s="40">
        <v>2.5355312570069364</v>
      </c>
      <c r="I7160">
        <v>6683</v>
      </c>
      <c r="J7160" s="134">
        <v>0.37135913675255927</v>
      </c>
    </row>
    <row r="7161" spans="3:10" x14ac:dyDescent="0.3">
      <c r="C7161">
        <v>6684</v>
      </c>
      <c r="D7161" s="40">
        <v>3.2797723342706733</v>
      </c>
      <c r="I7161">
        <v>6684</v>
      </c>
      <c r="J7161" s="134">
        <v>0.25739687954069956</v>
      </c>
    </row>
    <row r="7162" spans="3:10" x14ac:dyDescent="0.3">
      <c r="C7162">
        <v>6685</v>
      </c>
      <c r="D7162" s="40">
        <v>3.258470145599246</v>
      </c>
      <c r="I7162">
        <v>6685</v>
      </c>
      <c r="J7162" s="134">
        <v>0.27960683546422782</v>
      </c>
    </row>
    <row r="7163" spans="3:10" x14ac:dyDescent="0.3">
      <c r="C7163">
        <v>6686</v>
      </c>
      <c r="D7163" s="40">
        <v>2.6404896555475439</v>
      </c>
      <c r="I7163">
        <v>6686</v>
      </c>
      <c r="J7163" s="134">
        <v>0.22653962206980816</v>
      </c>
    </row>
    <row r="7164" spans="3:10" x14ac:dyDescent="0.3">
      <c r="C7164">
        <v>6687</v>
      </c>
      <c r="D7164" s="40">
        <v>1.6494776725935014</v>
      </c>
      <c r="I7164">
        <v>6687</v>
      </c>
      <c r="J7164" s="134">
        <v>0.15002584693755106</v>
      </c>
    </row>
    <row r="7165" spans="3:10" x14ac:dyDescent="0.3">
      <c r="C7165">
        <v>6688</v>
      </c>
      <c r="D7165" s="40">
        <v>2.3595581332972264</v>
      </c>
      <c r="I7165">
        <v>6688</v>
      </c>
      <c r="J7165" s="134">
        <v>0.21185852574271191</v>
      </c>
    </row>
    <row r="7166" spans="3:10" x14ac:dyDescent="0.3">
      <c r="C7166">
        <v>6689</v>
      </c>
      <c r="D7166" s="40">
        <v>2.0678656218492799</v>
      </c>
      <c r="I7166">
        <v>6689</v>
      </c>
      <c r="J7166" s="134">
        <v>0.16622579076589639</v>
      </c>
    </row>
    <row r="7167" spans="3:10" x14ac:dyDescent="0.3">
      <c r="C7167">
        <v>6690</v>
      </c>
      <c r="D7167" s="40">
        <v>3.2167315237033618</v>
      </c>
      <c r="I7167">
        <v>6690</v>
      </c>
      <c r="J7167" s="134">
        <v>0.29966066504003597</v>
      </c>
    </row>
    <row r="7168" spans="3:10" x14ac:dyDescent="0.3">
      <c r="C7168">
        <v>6691</v>
      </c>
      <c r="D7168" s="40">
        <v>1.625399865361008</v>
      </c>
      <c r="I7168">
        <v>6691</v>
      </c>
      <c r="J7168" s="134">
        <v>0.22619850090042704</v>
      </c>
    </row>
    <row r="7169" spans="3:10" x14ac:dyDescent="0.3">
      <c r="C7169">
        <v>6692</v>
      </c>
      <c r="D7169" s="40">
        <v>2.376547591329798</v>
      </c>
      <c r="I7169">
        <v>6692</v>
      </c>
      <c r="J7169" s="134">
        <v>0.31638089298763883</v>
      </c>
    </row>
    <row r="7170" spans="3:10" x14ac:dyDescent="0.3">
      <c r="C7170">
        <v>6693</v>
      </c>
      <c r="D7170" s="40">
        <v>2.7876860927455991</v>
      </c>
      <c r="I7170">
        <v>6693</v>
      </c>
      <c r="J7170" s="134">
        <v>0.13105335540865548</v>
      </c>
    </row>
    <row r="7171" spans="3:10" x14ac:dyDescent="0.3">
      <c r="C7171">
        <v>6694</v>
      </c>
      <c r="D7171" s="40">
        <v>3.0116370594992059</v>
      </c>
      <c r="I7171">
        <v>6694</v>
      </c>
      <c r="J7171" s="134">
        <v>0.31067610728293027</v>
      </c>
    </row>
    <row r="7172" spans="3:10" x14ac:dyDescent="0.3">
      <c r="C7172">
        <v>6695</v>
      </c>
      <c r="D7172" s="40">
        <v>3.1246364191457712</v>
      </c>
      <c r="I7172">
        <v>6695</v>
      </c>
      <c r="J7172" s="134">
        <v>0.1854279437324331</v>
      </c>
    </row>
    <row r="7173" spans="3:10" x14ac:dyDescent="0.3">
      <c r="C7173">
        <v>6696</v>
      </c>
      <c r="D7173" s="40">
        <v>3.3363344757710429</v>
      </c>
      <c r="I7173">
        <v>6696</v>
      </c>
      <c r="J7173" s="134">
        <v>0.33186024544459936</v>
      </c>
    </row>
    <row r="7174" spans="3:10" x14ac:dyDescent="0.3">
      <c r="C7174">
        <v>6697</v>
      </c>
      <c r="D7174" s="40">
        <v>3.4438132087796709</v>
      </c>
      <c r="I7174">
        <v>6697</v>
      </c>
      <c r="J7174" s="134">
        <v>0.27384822696155542</v>
      </c>
    </row>
    <row r="7175" spans="3:10" x14ac:dyDescent="0.3">
      <c r="C7175">
        <v>6698</v>
      </c>
      <c r="D7175" s="40">
        <v>2.0370812375405629</v>
      </c>
      <c r="I7175">
        <v>6698</v>
      </c>
      <c r="J7175" s="134">
        <v>0.26278754989560693</v>
      </c>
    </row>
    <row r="7176" spans="3:10" x14ac:dyDescent="0.3">
      <c r="C7176">
        <v>6699</v>
      </c>
      <c r="D7176" s="40">
        <v>2.445716644355489</v>
      </c>
      <c r="I7176">
        <v>6699</v>
      </c>
      <c r="J7176" s="134">
        <v>0.11546166943189951</v>
      </c>
    </row>
    <row r="7177" spans="3:10" x14ac:dyDescent="0.3">
      <c r="C7177">
        <v>6700</v>
      </c>
      <c r="D7177" s="40">
        <v>3.2041863296093771</v>
      </c>
      <c r="I7177">
        <v>6700</v>
      </c>
      <c r="J7177" s="134">
        <v>0.22753641955603654</v>
      </c>
    </row>
    <row r="7178" spans="3:10" x14ac:dyDescent="0.3">
      <c r="C7178">
        <v>6701</v>
      </c>
      <c r="D7178" s="40">
        <v>2.6906559954447435</v>
      </c>
      <c r="I7178">
        <v>6701</v>
      </c>
      <c r="J7178" s="134">
        <v>0.23394233769554384</v>
      </c>
    </row>
    <row r="7179" spans="3:10" x14ac:dyDescent="0.3">
      <c r="C7179">
        <v>6702</v>
      </c>
      <c r="D7179" s="40">
        <v>2.7315071257355741</v>
      </c>
      <c r="I7179">
        <v>6702</v>
      </c>
      <c r="J7179" s="134">
        <v>0.13829808132652932</v>
      </c>
    </row>
    <row r="7180" spans="3:10" x14ac:dyDescent="0.3">
      <c r="C7180">
        <v>6703</v>
      </c>
      <c r="D7180" s="40">
        <v>2.8908476386465511</v>
      </c>
      <c r="I7180">
        <v>6703</v>
      </c>
      <c r="J7180" s="134">
        <v>0.13604025846586665</v>
      </c>
    </row>
    <row r="7181" spans="3:10" x14ac:dyDescent="0.3">
      <c r="C7181">
        <v>6704</v>
      </c>
      <c r="D7181" s="40">
        <v>2.4711255370298222</v>
      </c>
      <c r="I7181">
        <v>6704</v>
      </c>
      <c r="J7181" s="134">
        <v>0.17009438736762217</v>
      </c>
    </row>
    <row r="7182" spans="3:10" x14ac:dyDescent="0.3">
      <c r="C7182">
        <v>6705</v>
      </c>
      <c r="D7182" s="40">
        <v>3.3003269440823813</v>
      </c>
      <c r="I7182">
        <v>6705</v>
      </c>
      <c r="J7182" s="134">
        <v>0.22342419135534519</v>
      </c>
    </row>
    <row r="7183" spans="3:10" x14ac:dyDescent="0.3">
      <c r="C7183">
        <v>6706</v>
      </c>
      <c r="D7183" s="40">
        <v>2.0936996278290483</v>
      </c>
      <c r="I7183">
        <v>6706</v>
      </c>
      <c r="J7183" s="134">
        <v>0.23038288566165011</v>
      </c>
    </row>
    <row r="7184" spans="3:10" x14ac:dyDescent="0.3">
      <c r="C7184">
        <v>6707</v>
      </c>
      <c r="D7184" s="40">
        <v>2.785601491155139</v>
      </c>
      <c r="I7184">
        <v>6707</v>
      </c>
      <c r="J7184" s="134">
        <v>0.25630355027065477</v>
      </c>
    </row>
    <row r="7185" spans="3:10" x14ac:dyDescent="0.3">
      <c r="C7185">
        <v>6708</v>
      </c>
      <c r="D7185" s="40">
        <v>2.9331480979913569</v>
      </c>
      <c r="I7185">
        <v>6708</v>
      </c>
      <c r="J7185" s="134">
        <v>7.5678189609309054E-2</v>
      </c>
    </row>
    <row r="7186" spans="3:10" x14ac:dyDescent="0.3">
      <c r="C7186">
        <v>6709</v>
      </c>
      <c r="D7186" s="40">
        <v>2.8552864800431008</v>
      </c>
      <c r="I7186">
        <v>6709</v>
      </c>
      <c r="J7186" s="134">
        <v>0.34705433784686801</v>
      </c>
    </row>
    <row r="7187" spans="3:10" x14ac:dyDescent="0.3">
      <c r="C7187">
        <v>6710</v>
      </c>
      <c r="D7187" s="40">
        <v>2.7673884262514643</v>
      </c>
      <c r="I7187">
        <v>6710</v>
      </c>
      <c r="J7187" s="134">
        <v>0.22865982010589803</v>
      </c>
    </row>
    <row r="7188" spans="3:10" x14ac:dyDescent="0.3">
      <c r="C7188">
        <v>6711</v>
      </c>
      <c r="D7188" s="40">
        <v>2.6407981516019241</v>
      </c>
      <c r="I7188">
        <v>6711</v>
      </c>
      <c r="J7188" s="134">
        <v>0.21720728202452388</v>
      </c>
    </row>
    <row r="7189" spans="3:10" x14ac:dyDescent="0.3">
      <c r="C7189">
        <v>6712</v>
      </c>
      <c r="D7189" s="40">
        <v>2.9904536266379296</v>
      </c>
      <c r="I7189">
        <v>6712</v>
      </c>
      <c r="J7189" s="134">
        <v>0.13656147576048094</v>
      </c>
    </row>
    <row r="7190" spans="3:10" x14ac:dyDescent="0.3">
      <c r="C7190">
        <v>6713</v>
      </c>
      <c r="D7190" s="40">
        <v>2.0454716586595167</v>
      </c>
      <c r="I7190">
        <v>6713</v>
      </c>
      <c r="J7190" s="134">
        <v>0.13922588474900865</v>
      </c>
    </row>
    <row r="7191" spans="3:10" x14ac:dyDescent="0.3">
      <c r="C7191">
        <v>6714</v>
      </c>
      <c r="D7191" s="40">
        <v>2.0490028004007699</v>
      </c>
      <c r="I7191">
        <v>6714</v>
      </c>
      <c r="J7191" s="134">
        <v>0.31737588039287168</v>
      </c>
    </row>
    <row r="7192" spans="3:10" x14ac:dyDescent="0.3">
      <c r="C7192">
        <v>6715</v>
      </c>
      <c r="D7192" s="40">
        <v>1.905728789272803</v>
      </c>
      <c r="I7192">
        <v>6715</v>
      </c>
      <c r="J7192" s="134">
        <v>0.31888266182309577</v>
      </c>
    </row>
    <row r="7193" spans="3:10" x14ac:dyDescent="0.3">
      <c r="C7193">
        <v>6716</v>
      </c>
      <c r="D7193" s="40">
        <v>1.7084137577548471</v>
      </c>
      <c r="I7193">
        <v>6716</v>
      </c>
      <c r="J7193" s="134">
        <v>0.18170235081883912</v>
      </c>
    </row>
    <row r="7194" spans="3:10" x14ac:dyDescent="0.3">
      <c r="C7194">
        <v>6717</v>
      </c>
      <c r="D7194" s="40">
        <v>2.165938233827903</v>
      </c>
      <c r="I7194">
        <v>6717</v>
      </c>
      <c r="J7194" s="134">
        <v>0.175880042595149</v>
      </c>
    </row>
    <row r="7195" spans="3:10" x14ac:dyDescent="0.3">
      <c r="C7195">
        <v>6718</v>
      </c>
      <c r="D7195" s="40">
        <v>2.4958044193800881</v>
      </c>
      <c r="I7195">
        <v>6718</v>
      </c>
      <c r="J7195" s="134">
        <v>0.21006707905314315</v>
      </c>
    </row>
    <row r="7196" spans="3:10" x14ac:dyDescent="0.3">
      <c r="C7196">
        <v>6719</v>
      </c>
      <c r="D7196" s="40">
        <v>1.9935877849043748</v>
      </c>
      <c r="I7196">
        <v>6719</v>
      </c>
      <c r="J7196" s="134">
        <v>0.30928091431549132</v>
      </c>
    </row>
    <row r="7197" spans="3:10" x14ac:dyDescent="0.3">
      <c r="C7197">
        <v>6720</v>
      </c>
      <c r="D7197" s="40">
        <v>1.5694867548229654</v>
      </c>
      <c r="I7197">
        <v>6720</v>
      </c>
      <c r="J7197" s="134">
        <v>0.30711423078335631</v>
      </c>
    </row>
    <row r="7198" spans="3:10" x14ac:dyDescent="0.3">
      <c r="C7198">
        <v>6721</v>
      </c>
      <c r="D7198" s="40">
        <v>1.7821238184908303</v>
      </c>
      <c r="I7198">
        <v>6721</v>
      </c>
      <c r="J7198" s="134">
        <v>0.11373720850127311</v>
      </c>
    </row>
    <row r="7199" spans="3:10" x14ac:dyDescent="0.3">
      <c r="C7199">
        <v>6722</v>
      </c>
      <c r="D7199" s="40">
        <v>1.7543925820241864</v>
      </c>
      <c r="I7199">
        <v>6722</v>
      </c>
      <c r="J7199" s="134">
        <v>0.27489578361313138</v>
      </c>
    </row>
    <row r="7200" spans="3:10" x14ac:dyDescent="0.3">
      <c r="C7200">
        <v>6723</v>
      </c>
      <c r="D7200" s="40">
        <v>2.243346550946395</v>
      </c>
      <c r="I7200">
        <v>6723</v>
      </c>
      <c r="J7200" s="134">
        <v>0.3064341264743875</v>
      </c>
    </row>
    <row r="7201" spans="3:10" x14ac:dyDescent="0.3">
      <c r="C7201">
        <v>6724</v>
      </c>
      <c r="D7201" s="40">
        <v>3.3528523041955993</v>
      </c>
      <c r="I7201">
        <v>6724</v>
      </c>
      <c r="J7201" s="134">
        <v>0.13210376823091408</v>
      </c>
    </row>
    <row r="7202" spans="3:10" x14ac:dyDescent="0.3">
      <c r="C7202">
        <v>6725</v>
      </c>
      <c r="D7202" s="40">
        <v>2.8859031995992517</v>
      </c>
      <c r="I7202">
        <v>6725</v>
      </c>
      <c r="J7202" s="134">
        <v>0.12565038555511454</v>
      </c>
    </row>
    <row r="7203" spans="3:10" x14ac:dyDescent="0.3">
      <c r="C7203">
        <v>6726</v>
      </c>
      <c r="D7203" s="40">
        <v>2.4833844767975268</v>
      </c>
      <c r="I7203">
        <v>6726</v>
      </c>
      <c r="J7203" s="134">
        <v>0.18989497783610521</v>
      </c>
    </row>
    <row r="7204" spans="3:10" x14ac:dyDescent="0.3">
      <c r="C7204">
        <v>6727</v>
      </c>
      <c r="D7204" s="40">
        <v>2.1804413664112685</v>
      </c>
      <c r="I7204">
        <v>6727</v>
      </c>
      <c r="J7204" s="134">
        <v>0.37848973455523893</v>
      </c>
    </row>
    <row r="7205" spans="3:10" x14ac:dyDescent="0.3">
      <c r="C7205">
        <v>6728</v>
      </c>
      <c r="D7205" s="40">
        <v>2.4248473731864904</v>
      </c>
      <c r="I7205">
        <v>6728</v>
      </c>
      <c r="J7205" s="134">
        <v>0.1831000458498877</v>
      </c>
    </row>
    <row r="7206" spans="3:10" x14ac:dyDescent="0.3">
      <c r="C7206">
        <v>6729</v>
      </c>
      <c r="D7206" s="40">
        <v>3.1443564823739871</v>
      </c>
      <c r="I7206">
        <v>6729</v>
      </c>
      <c r="J7206" s="134">
        <v>0.2822965782830249</v>
      </c>
    </row>
    <row r="7207" spans="3:10" x14ac:dyDescent="0.3">
      <c r="C7207">
        <v>6730</v>
      </c>
      <c r="D7207" s="40">
        <v>2.7882507155666025</v>
      </c>
      <c r="I7207">
        <v>6730</v>
      </c>
      <c r="J7207" s="134">
        <v>0.18009152031591236</v>
      </c>
    </row>
    <row r="7208" spans="3:10" x14ac:dyDescent="0.3">
      <c r="C7208">
        <v>6731</v>
      </c>
      <c r="D7208" s="40">
        <v>2.1710954876554269</v>
      </c>
      <c r="I7208">
        <v>6731</v>
      </c>
      <c r="J7208" s="134">
        <v>0.17743532200474554</v>
      </c>
    </row>
    <row r="7209" spans="3:10" x14ac:dyDescent="0.3">
      <c r="C7209">
        <v>6732</v>
      </c>
      <c r="D7209" s="40">
        <v>2.8731649657123164</v>
      </c>
      <c r="I7209">
        <v>6732</v>
      </c>
      <c r="J7209" s="134">
        <v>0.31881929646583296</v>
      </c>
    </row>
    <row r="7210" spans="3:10" x14ac:dyDescent="0.3">
      <c r="C7210">
        <v>6733</v>
      </c>
      <c r="D7210" s="40">
        <v>2.1937137216473048</v>
      </c>
      <c r="I7210">
        <v>6733</v>
      </c>
      <c r="J7210" s="134">
        <v>0.30473067433479883</v>
      </c>
    </row>
    <row r="7211" spans="3:10" x14ac:dyDescent="0.3">
      <c r="C7211">
        <v>6734</v>
      </c>
      <c r="D7211" s="40">
        <v>2.7972276523883544</v>
      </c>
      <c r="I7211">
        <v>6734</v>
      </c>
      <c r="J7211" s="134">
        <v>0.27682237351041827</v>
      </c>
    </row>
    <row r="7212" spans="3:10" x14ac:dyDescent="0.3">
      <c r="C7212">
        <v>6735</v>
      </c>
      <c r="D7212" s="40">
        <v>2.1190877781250199</v>
      </c>
      <c r="I7212">
        <v>6735</v>
      </c>
      <c r="J7212" s="134">
        <v>0.1270882675000875</v>
      </c>
    </row>
    <row r="7213" spans="3:10" x14ac:dyDescent="0.3">
      <c r="C7213">
        <v>6736</v>
      </c>
      <c r="D7213" s="40">
        <v>2.1141710237714539</v>
      </c>
      <c r="I7213">
        <v>6736</v>
      </c>
      <c r="J7213" s="134">
        <v>0.31945373466305349</v>
      </c>
    </row>
    <row r="7214" spans="3:10" x14ac:dyDescent="0.3">
      <c r="C7214">
        <v>6737</v>
      </c>
      <c r="D7214" s="40">
        <v>1.5882796018351164</v>
      </c>
      <c r="I7214">
        <v>6737</v>
      </c>
      <c r="J7214" s="134">
        <v>0.21758612126817778</v>
      </c>
    </row>
    <row r="7215" spans="3:10" x14ac:dyDescent="0.3">
      <c r="C7215">
        <v>6738</v>
      </c>
      <c r="D7215" s="40">
        <v>2.5363790367664238</v>
      </c>
      <c r="I7215">
        <v>6738</v>
      </c>
      <c r="J7215" s="134">
        <v>0.2711650497336644</v>
      </c>
    </row>
    <row r="7216" spans="3:10" x14ac:dyDescent="0.3">
      <c r="C7216">
        <v>6739</v>
      </c>
      <c r="D7216" s="40">
        <v>2.1908934005409955</v>
      </c>
      <c r="I7216">
        <v>6739</v>
      </c>
      <c r="J7216" s="134">
        <v>8.9580766158252167E-2</v>
      </c>
    </row>
    <row r="7217" spans="3:10" x14ac:dyDescent="0.3">
      <c r="C7217">
        <v>6740</v>
      </c>
      <c r="D7217" s="40">
        <v>2.2960638953311663</v>
      </c>
      <c r="I7217">
        <v>6740</v>
      </c>
      <c r="J7217" s="134">
        <v>0.20244885206578478</v>
      </c>
    </row>
    <row r="7218" spans="3:10" x14ac:dyDescent="0.3">
      <c r="C7218">
        <v>6741</v>
      </c>
      <c r="D7218" s="40">
        <v>2.8586529734380735</v>
      </c>
      <c r="I7218">
        <v>6741</v>
      </c>
      <c r="J7218" s="134">
        <v>0.19918489549840102</v>
      </c>
    </row>
    <row r="7219" spans="3:10" x14ac:dyDescent="0.3">
      <c r="C7219">
        <v>6742</v>
      </c>
      <c r="D7219" s="40">
        <v>2.7964959215039462</v>
      </c>
      <c r="I7219">
        <v>6742</v>
      </c>
      <c r="J7219" s="134">
        <v>0.23782448706798975</v>
      </c>
    </row>
    <row r="7220" spans="3:10" x14ac:dyDescent="0.3">
      <c r="C7220">
        <v>6743</v>
      </c>
      <c r="D7220" s="40">
        <v>3.0566447196645798</v>
      </c>
      <c r="I7220">
        <v>6743</v>
      </c>
      <c r="J7220" s="134">
        <v>0.26367698868585676</v>
      </c>
    </row>
    <row r="7221" spans="3:10" x14ac:dyDescent="0.3">
      <c r="C7221">
        <v>6744</v>
      </c>
      <c r="D7221" s="40">
        <v>1.7408196453140952</v>
      </c>
      <c r="I7221">
        <v>6744</v>
      </c>
      <c r="J7221" s="134">
        <v>0.34161183676567508</v>
      </c>
    </row>
    <row r="7222" spans="3:10" x14ac:dyDescent="0.3">
      <c r="C7222">
        <v>6745</v>
      </c>
      <c r="D7222" s="40">
        <v>3.1420748574324913</v>
      </c>
      <c r="I7222">
        <v>6745</v>
      </c>
      <c r="J7222" s="134">
        <v>0.39092146320250865</v>
      </c>
    </row>
    <row r="7223" spans="3:10" x14ac:dyDescent="0.3">
      <c r="C7223">
        <v>6746</v>
      </c>
      <c r="D7223" s="40">
        <v>1.7868544328580367</v>
      </c>
      <c r="I7223">
        <v>6746</v>
      </c>
      <c r="J7223" s="134">
        <v>0.12398440078699902</v>
      </c>
    </row>
    <row r="7224" spans="3:10" x14ac:dyDescent="0.3">
      <c r="C7224">
        <v>6747</v>
      </c>
      <c r="D7224" s="40">
        <v>2.607363902456139</v>
      </c>
      <c r="I7224">
        <v>6747</v>
      </c>
      <c r="J7224" s="134">
        <v>0.25964577594993088</v>
      </c>
    </row>
    <row r="7225" spans="3:10" x14ac:dyDescent="0.3">
      <c r="C7225">
        <v>6748</v>
      </c>
      <c r="D7225" s="40">
        <v>2.2549492600225038</v>
      </c>
      <c r="I7225">
        <v>6748</v>
      </c>
      <c r="J7225" s="134">
        <v>0.23627202301473926</v>
      </c>
    </row>
    <row r="7226" spans="3:10" x14ac:dyDescent="0.3">
      <c r="C7226">
        <v>6749</v>
      </c>
      <c r="D7226" s="40">
        <v>2.1517396194491449</v>
      </c>
      <c r="I7226">
        <v>6749</v>
      </c>
      <c r="J7226" s="134">
        <v>0.22594611080407812</v>
      </c>
    </row>
    <row r="7227" spans="3:10" x14ac:dyDescent="0.3">
      <c r="C7227">
        <v>6750</v>
      </c>
      <c r="D7227" s="40">
        <v>2.2151500708390004</v>
      </c>
      <c r="I7227">
        <v>6750</v>
      </c>
      <c r="J7227" s="134">
        <v>0.12367010772585907</v>
      </c>
    </row>
    <row r="7228" spans="3:10" x14ac:dyDescent="0.3">
      <c r="C7228">
        <v>6751</v>
      </c>
      <c r="D7228" s="40">
        <v>2.8808059426563668</v>
      </c>
      <c r="I7228">
        <v>6751</v>
      </c>
      <c r="J7228" s="134">
        <v>0.38272806041973606</v>
      </c>
    </row>
    <row r="7229" spans="3:10" x14ac:dyDescent="0.3">
      <c r="C7229">
        <v>6752</v>
      </c>
      <c r="D7229" s="40">
        <v>2.7563128463967828</v>
      </c>
      <c r="I7229">
        <v>6752</v>
      </c>
      <c r="J7229" s="134">
        <v>0.15731584336077487</v>
      </c>
    </row>
    <row r="7230" spans="3:10" x14ac:dyDescent="0.3">
      <c r="C7230">
        <v>6753</v>
      </c>
      <c r="D7230" s="40">
        <v>1.4905858164716315</v>
      </c>
      <c r="I7230">
        <v>6753</v>
      </c>
      <c r="J7230" s="134">
        <v>0.23741701774568913</v>
      </c>
    </row>
    <row r="7231" spans="3:10" x14ac:dyDescent="0.3">
      <c r="C7231">
        <v>6754</v>
      </c>
      <c r="D7231" s="40">
        <v>3.4431162309087791</v>
      </c>
      <c r="I7231">
        <v>6754</v>
      </c>
      <c r="J7231" s="134">
        <v>9.7221782538958967E-2</v>
      </c>
    </row>
    <row r="7232" spans="3:10" x14ac:dyDescent="0.3">
      <c r="C7232">
        <v>6755</v>
      </c>
      <c r="D7232" s="40">
        <v>1.9843624334530225</v>
      </c>
      <c r="I7232">
        <v>6755</v>
      </c>
      <c r="J7232" s="134">
        <v>0.17426926795339193</v>
      </c>
    </row>
    <row r="7233" spans="3:10" x14ac:dyDescent="0.3">
      <c r="C7233">
        <v>6756</v>
      </c>
      <c r="D7233" s="40">
        <v>3.4577153590009302</v>
      </c>
      <c r="I7233">
        <v>6756</v>
      </c>
      <c r="J7233" s="134">
        <v>0.18104278553987752</v>
      </c>
    </row>
    <row r="7234" spans="3:10" x14ac:dyDescent="0.3">
      <c r="C7234">
        <v>6757</v>
      </c>
      <c r="D7234" s="40">
        <v>2.9833591927469372</v>
      </c>
      <c r="I7234">
        <v>6757</v>
      </c>
      <c r="J7234" s="134">
        <v>0.20407402661006246</v>
      </c>
    </row>
    <row r="7235" spans="3:10" x14ac:dyDescent="0.3">
      <c r="C7235">
        <v>6758</v>
      </c>
      <c r="D7235" s="40">
        <v>1.7001452202602665</v>
      </c>
      <c r="I7235">
        <v>6758</v>
      </c>
      <c r="J7235" s="134">
        <v>0.24395185021827204</v>
      </c>
    </row>
    <row r="7236" spans="3:10" x14ac:dyDescent="0.3">
      <c r="C7236">
        <v>6759</v>
      </c>
      <c r="D7236" s="40">
        <v>3.1960669657630212</v>
      </c>
      <c r="I7236">
        <v>6759</v>
      </c>
      <c r="J7236" s="134">
        <v>6.2349338192977166E-2</v>
      </c>
    </row>
    <row r="7237" spans="3:10" x14ac:dyDescent="0.3">
      <c r="C7237">
        <v>6760</v>
      </c>
      <c r="D7237" s="40">
        <v>2.9766551021751342</v>
      </c>
      <c r="I7237">
        <v>6760</v>
      </c>
      <c r="J7237" s="134">
        <v>0.3132034770663461</v>
      </c>
    </row>
    <row r="7238" spans="3:10" x14ac:dyDescent="0.3">
      <c r="C7238">
        <v>6761</v>
      </c>
      <c r="D7238" s="40">
        <v>2.6665005539527877</v>
      </c>
      <c r="I7238">
        <v>6761</v>
      </c>
      <c r="J7238" s="134">
        <v>0.26632480097022659</v>
      </c>
    </row>
    <row r="7239" spans="3:10" x14ac:dyDescent="0.3">
      <c r="C7239">
        <v>6762</v>
      </c>
      <c r="D7239" s="40">
        <v>3.0954735805224063</v>
      </c>
      <c r="I7239">
        <v>6762</v>
      </c>
      <c r="J7239" s="134">
        <v>0.34806528539269288</v>
      </c>
    </row>
    <row r="7240" spans="3:10" x14ac:dyDescent="0.3">
      <c r="C7240">
        <v>6763</v>
      </c>
      <c r="D7240" s="40">
        <v>1.866335432888605</v>
      </c>
      <c r="I7240">
        <v>6763</v>
      </c>
      <c r="J7240" s="134">
        <v>0.26728088560578644</v>
      </c>
    </row>
    <row r="7241" spans="3:10" x14ac:dyDescent="0.3">
      <c r="C7241">
        <v>6764</v>
      </c>
      <c r="D7241" s="40">
        <v>2.2363661947759566</v>
      </c>
      <c r="I7241">
        <v>6764</v>
      </c>
      <c r="J7241" s="134">
        <v>0.27309975150301224</v>
      </c>
    </row>
    <row r="7242" spans="3:10" x14ac:dyDescent="0.3">
      <c r="C7242">
        <v>6765</v>
      </c>
      <c r="D7242" s="40">
        <v>3.0444593888248215</v>
      </c>
      <c r="I7242">
        <v>6765</v>
      </c>
      <c r="J7242" s="134">
        <v>0.16478634403637749</v>
      </c>
    </row>
    <row r="7243" spans="3:10" x14ac:dyDescent="0.3">
      <c r="C7243">
        <v>6766</v>
      </c>
      <c r="D7243" s="40">
        <v>3.3875297346141737</v>
      </c>
      <c r="I7243">
        <v>6766</v>
      </c>
      <c r="J7243" s="134">
        <v>0.32160024359641759</v>
      </c>
    </row>
    <row r="7244" spans="3:10" x14ac:dyDescent="0.3">
      <c r="C7244">
        <v>6767</v>
      </c>
      <c r="D7244" s="40">
        <v>2.7723325072192724</v>
      </c>
      <c r="I7244">
        <v>6767</v>
      </c>
      <c r="J7244" s="134">
        <v>0.31834735847370932</v>
      </c>
    </row>
    <row r="7245" spans="3:10" x14ac:dyDescent="0.3">
      <c r="C7245">
        <v>6768</v>
      </c>
      <c r="D7245" s="40">
        <v>1.978294314257236</v>
      </c>
      <c r="I7245">
        <v>6768</v>
      </c>
      <c r="J7245" s="134">
        <v>0.26875238110281385</v>
      </c>
    </row>
    <row r="7246" spans="3:10" x14ac:dyDescent="0.3">
      <c r="C7246">
        <v>6769</v>
      </c>
      <c r="D7246" s="40">
        <v>3.1080896870332575</v>
      </c>
      <c r="I7246">
        <v>6769</v>
      </c>
      <c r="J7246" s="134">
        <v>0.23679658054583874</v>
      </c>
    </row>
    <row r="7247" spans="3:10" x14ac:dyDescent="0.3">
      <c r="C7247">
        <v>6770</v>
      </c>
      <c r="D7247" s="40">
        <v>2.6889595901154904</v>
      </c>
      <c r="I7247">
        <v>6770</v>
      </c>
      <c r="J7247" s="134">
        <v>0.18434388632264853</v>
      </c>
    </row>
    <row r="7248" spans="3:10" x14ac:dyDescent="0.3">
      <c r="C7248">
        <v>6771</v>
      </c>
      <c r="D7248" s="40">
        <v>2.5105367018164388</v>
      </c>
      <c r="I7248">
        <v>6771</v>
      </c>
      <c r="J7248" s="134">
        <v>0.19271102239078131</v>
      </c>
    </row>
    <row r="7249" spans="3:10" x14ac:dyDescent="0.3">
      <c r="C7249">
        <v>6772</v>
      </c>
      <c r="D7249" s="40">
        <v>1.8613998702255707</v>
      </c>
      <c r="I7249">
        <v>6772</v>
      </c>
      <c r="J7249" s="134">
        <v>0.11310232876713688</v>
      </c>
    </row>
    <row r="7250" spans="3:10" x14ac:dyDescent="0.3">
      <c r="C7250">
        <v>6773</v>
      </c>
      <c r="D7250" s="40">
        <v>2.1116055519215133</v>
      </c>
      <c r="I7250">
        <v>6773</v>
      </c>
      <c r="J7250" s="134">
        <v>0.17275922521584475</v>
      </c>
    </row>
    <row r="7251" spans="3:10" x14ac:dyDescent="0.3">
      <c r="C7251">
        <v>6774</v>
      </c>
      <c r="D7251" s="40">
        <v>2.4509070610371761</v>
      </c>
      <c r="I7251">
        <v>6774</v>
      </c>
      <c r="J7251" s="134">
        <v>0.2435515442690448</v>
      </c>
    </row>
    <row r="7252" spans="3:10" x14ac:dyDescent="0.3">
      <c r="C7252">
        <v>6775</v>
      </c>
      <c r="D7252" s="40">
        <v>3.3343698634041532</v>
      </c>
      <c r="I7252">
        <v>6775</v>
      </c>
      <c r="J7252" s="134">
        <v>0.28073281916545922</v>
      </c>
    </row>
    <row r="7253" spans="3:10" x14ac:dyDescent="0.3">
      <c r="C7253">
        <v>6776</v>
      </c>
      <c r="D7253" s="40">
        <v>3.3656833580970646</v>
      </c>
      <c r="I7253">
        <v>6776</v>
      </c>
      <c r="J7253" s="134">
        <v>0.19705979243072513</v>
      </c>
    </row>
    <row r="7254" spans="3:10" x14ac:dyDescent="0.3">
      <c r="C7254">
        <v>6777</v>
      </c>
      <c r="D7254" s="40">
        <v>2.855782873462736</v>
      </c>
      <c r="I7254">
        <v>6777</v>
      </c>
      <c r="J7254" s="134">
        <v>0.2050067115612888</v>
      </c>
    </row>
    <row r="7255" spans="3:10" x14ac:dyDescent="0.3">
      <c r="C7255">
        <v>6778</v>
      </c>
      <c r="D7255" s="40">
        <v>3.0703690971777355</v>
      </c>
      <c r="I7255">
        <v>6778</v>
      </c>
      <c r="J7255" s="134">
        <v>0.32167494492150306</v>
      </c>
    </row>
    <row r="7256" spans="3:10" x14ac:dyDescent="0.3">
      <c r="C7256">
        <v>6779</v>
      </c>
      <c r="D7256" s="40">
        <v>1.9778776703470586</v>
      </c>
      <c r="I7256">
        <v>6779</v>
      </c>
      <c r="J7256" s="134">
        <v>0.1888617174701781</v>
      </c>
    </row>
    <row r="7257" spans="3:10" x14ac:dyDescent="0.3">
      <c r="C7257">
        <v>6780</v>
      </c>
      <c r="D7257" s="40">
        <v>3.3017810807400338</v>
      </c>
      <c r="I7257">
        <v>6780</v>
      </c>
      <c r="J7257" s="134">
        <v>0.18865955577447369</v>
      </c>
    </row>
    <row r="7258" spans="3:10" x14ac:dyDescent="0.3">
      <c r="C7258">
        <v>6781</v>
      </c>
      <c r="D7258" s="40">
        <v>3.0833773323106577</v>
      </c>
      <c r="I7258">
        <v>6781</v>
      </c>
      <c r="J7258" s="134">
        <v>6.5684212775174E-2</v>
      </c>
    </row>
    <row r="7259" spans="3:10" x14ac:dyDescent="0.3">
      <c r="C7259">
        <v>6782</v>
      </c>
      <c r="D7259" s="40">
        <v>2.7971124475553797</v>
      </c>
      <c r="I7259">
        <v>6782</v>
      </c>
      <c r="J7259" s="134">
        <v>0.22465735359694694</v>
      </c>
    </row>
    <row r="7260" spans="3:10" x14ac:dyDescent="0.3">
      <c r="C7260">
        <v>6783</v>
      </c>
      <c r="D7260" s="40">
        <v>2.6692869876534306</v>
      </c>
      <c r="I7260">
        <v>6783</v>
      </c>
      <c r="J7260" s="134">
        <v>0.29489343990380457</v>
      </c>
    </row>
    <row r="7261" spans="3:10" x14ac:dyDescent="0.3">
      <c r="C7261">
        <v>6784</v>
      </c>
      <c r="D7261" s="40">
        <v>3.114474175250229</v>
      </c>
      <c r="I7261">
        <v>6784</v>
      </c>
      <c r="J7261" s="134">
        <v>0.3141788609164482</v>
      </c>
    </row>
    <row r="7262" spans="3:10" x14ac:dyDescent="0.3">
      <c r="C7262">
        <v>6785</v>
      </c>
      <c r="D7262" s="40">
        <v>2.8744587176709073</v>
      </c>
      <c r="I7262">
        <v>6785</v>
      </c>
      <c r="J7262" s="134">
        <v>0.25353695608297167</v>
      </c>
    </row>
    <row r="7263" spans="3:10" x14ac:dyDescent="0.3">
      <c r="C7263">
        <v>6786</v>
      </c>
      <c r="D7263" s="40">
        <v>2.8285608085067215</v>
      </c>
      <c r="I7263">
        <v>6786</v>
      </c>
      <c r="J7263" s="134">
        <v>0.27987099288098083</v>
      </c>
    </row>
    <row r="7264" spans="3:10" x14ac:dyDescent="0.3">
      <c r="C7264">
        <v>6787</v>
      </c>
      <c r="D7264" s="40">
        <v>1.911894623492173</v>
      </c>
      <c r="I7264">
        <v>6787</v>
      </c>
      <c r="J7264" s="134">
        <v>0.24321816948997288</v>
      </c>
    </row>
    <row r="7265" spans="3:10" x14ac:dyDescent="0.3">
      <c r="C7265">
        <v>6788</v>
      </c>
      <c r="D7265" s="40">
        <v>3.460217613333981</v>
      </c>
      <c r="I7265">
        <v>6788</v>
      </c>
      <c r="J7265" s="134">
        <v>0.30939444204284916</v>
      </c>
    </row>
    <row r="7266" spans="3:10" x14ac:dyDescent="0.3">
      <c r="C7266">
        <v>6789</v>
      </c>
      <c r="D7266" s="40">
        <v>1.6929606771460874</v>
      </c>
      <c r="I7266">
        <v>6789</v>
      </c>
      <c r="J7266" s="134">
        <v>0.36356435746677396</v>
      </c>
    </row>
    <row r="7267" spans="3:10" x14ac:dyDescent="0.3">
      <c r="C7267">
        <v>6790</v>
      </c>
      <c r="D7267" s="40">
        <v>2.5058839137689048</v>
      </c>
      <c r="I7267">
        <v>6790</v>
      </c>
      <c r="J7267" s="134">
        <v>0.31763105665993896</v>
      </c>
    </row>
    <row r="7268" spans="3:10" x14ac:dyDescent="0.3">
      <c r="C7268">
        <v>6791</v>
      </c>
      <c r="D7268" s="40">
        <v>1.5011815761334553</v>
      </c>
      <c r="I7268">
        <v>6791</v>
      </c>
      <c r="J7268" s="134">
        <v>0.23197948180418115</v>
      </c>
    </row>
    <row r="7269" spans="3:10" x14ac:dyDescent="0.3">
      <c r="C7269">
        <v>6792</v>
      </c>
      <c r="D7269" s="40">
        <v>1.8528988136744733</v>
      </c>
      <c r="I7269">
        <v>6792</v>
      </c>
      <c r="J7269" s="134">
        <v>0.19678434097990904</v>
      </c>
    </row>
    <row r="7270" spans="3:10" x14ac:dyDescent="0.3">
      <c r="C7270">
        <v>6793</v>
      </c>
      <c r="D7270" s="40">
        <v>2.8064122691712798</v>
      </c>
      <c r="I7270">
        <v>6793</v>
      </c>
      <c r="J7270" s="134">
        <v>0.37665377466271033</v>
      </c>
    </row>
    <row r="7271" spans="3:10" x14ac:dyDescent="0.3">
      <c r="C7271">
        <v>6794</v>
      </c>
      <c r="D7271" s="40">
        <v>1.6413981357476164</v>
      </c>
      <c r="I7271">
        <v>6794</v>
      </c>
      <c r="J7271" s="134">
        <v>0.11508247025629781</v>
      </c>
    </row>
    <row r="7272" spans="3:10" x14ac:dyDescent="0.3">
      <c r="C7272">
        <v>6795</v>
      </c>
      <c r="D7272" s="40">
        <v>2.6512918819221696</v>
      </c>
      <c r="I7272">
        <v>6795</v>
      </c>
      <c r="J7272" s="134">
        <v>0.17467504880816409</v>
      </c>
    </row>
    <row r="7273" spans="3:10" x14ac:dyDescent="0.3">
      <c r="C7273">
        <v>6796</v>
      </c>
      <c r="D7273" s="40">
        <v>3.433797354463878</v>
      </c>
      <c r="I7273">
        <v>6796</v>
      </c>
      <c r="J7273" s="134">
        <v>0.33655344333128467</v>
      </c>
    </row>
    <row r="7274" spans="3:10" x14ac:dyDescent="0.3">
      <c r="C7274">
        <v>6797</v>
      </c>
      <c r="D7274" s="40">
        <v>1.5453007350098944</v>
      </c>
      <c r="I7274">
        <v>6797</v>
      </c>
      <c r="J7274" s="134">
        <v>0.23647352254177623</v>
      </c>
    </row>
    <row r="7275" spans="3:10" x14ac:dyDescent="0.3">
      <c r="C7275">
        <v>6798</v>
      </c>
      <c r="D7275" s="40">
        <v>2.2859878623813583</v>
      </c>
      <c r="I7275">
        <v>6798</v>
      </c>
      <c r="J7275" s="134">
        <v>0.2169126635560914</v>
      </c>
    </row>
    <row r="7276" spans="3:10" x14ac:dyDescent="0.3">
      <c r="C7276">
        <v>6799</v>
      </c>
      <c r="D7276" s="40">
        <v>2.3161087521884598</v>
      </c>
      <c r="I7276">
        <v>6799</v>
      </c>
      <c r="J7276" s="134">
        <v>0.1699108888582106</v>
      </c>
    </row>
    <row r="7277" spans="3:10" x14ac:dyDescent="0.3">
      <c r="C7277">
        <v>6800</v>
      </c>
      <c r="D7277" s="40">
        <v>2.5713249478839226</v>
      </c>
      <c r="I7277">
        <v>6800</v>
      </c>
      <c r="J7277" s="134">
        <v>0.25340766234647183</v>
      </c>
    </row>
    <row r="7278" spans="3:10" x14ac:dyDescent="0.3">
      <c r="C7278">
        <v>6801</v>
      </c>
      <c r="D7278" s="40">
        <v>3.4567258343522682</v>
      </c>
      <c r="I7278">
        <v>6801</v>
      </c>
      <c r="J7278" s="134">
        <v>0.25877848168484285</v>
      </c>
    </row>
    <row r="7279" spans="3:10" x14ac:dyDescent="0.3">
      <c r="C7279">
        <v>6802</v>
      </c>
      <c r="D7279" s="40">
        <v>2.2117221965057197</v>
      </c>
      <c r="I7279">
        <v>6802</v>
      </c>
      <c r="J7279" s="134">
        <v>0.14317721995070376</v>
      </c>
    </row>
    <row r="7280" spans="3:10" x14ac:dyDescent="0.3">
      <c r="C7280">
        <v>6803</v>
      </c>
      <c r="D7280" s="40">
        <v>2.3771665187850912</v>
      </c>
      <c r="I7280">
        <v>6803</v>
      </c>
      <c r="J7280" s="134">
        <v>0.33669603245407043</v>
      </c>
    </row>
    <row r="7281" spans="3:10" x14ac:dyDescent="0.3">
      <c r="C7281">
        <v>6804</v>
      </c>
      <c r="D7281" s="40">
        <v>2.980116593318006</v>
      </c>
      <c r="I7281">
        <v>6804</v>
      </c>
      <c r="J7281" s="134">
        <v>0.33304763894173739</v>
      </c>
    </row>
    <row r="7282" spans="3:10" x14ac:dyDescent="0.3">
      <c r="C7282">
        <v>6805</v>
      </c>
      <c r="D7282" s="40">
        <v>3.2742135576888374</v>
      </c>
      <c r="I7282">
        <v>6805</v>
      </c>
      <c r="J7282" s="134">
        <v>0.23952157546472219</v>
      </c>
    </row>
    <row r="7283" spans="3:10" x14ac:dyDescent="0.3">
      <c r="C7283">
        <v>6806</v>
      </c>
      <c r="D7283" s="40">
        <v>2.5106157977889012</v>
      </c>
      <c r="I7283">
        <v>6806</v>
      </c>
      <c r="J7283" s="134">
        <v>0.20579329268535518</v>
      </c>
    </row>
    <row r="7284" spans="3:10" x14ac:dyDescent="0.3">
      <c r="C7284">
        <v>6807</v>
      </c>
      <c r="D7284" s="40">
        <v>2.3558436413291135</v>
      </c>
      <c r="I7284">
        <v>6807</v>
      </c>
      <c r="J7284" s="134">
        <v>0.15763377838416193</v>
      </c>
    </row>
    <row r="7285" spans="3:10" x14ac:dyDescent="0.3">
      <c r="C7285">
        <v>6808</v>
      </c>
      <c r="D7285" s="40">
        <v>2.4766458931196711</v>
      </c>
      <c r="I7285">
        <v>6808</v>
      </c>
      <c r="J7285" s="134">
        <v>9.617003432737592E-2</v>
      </c>
    </row>
    <row r="7286" spans="3:10" x14ac:dyDescent="0.3">
      <c r="C7286">
        <v>6809</v>
      </c>
      <c r="D7286" s="40">
        <v>3.1416283006176187</v>
      </c>
      <c r="I7286">
        <v>6809</v>
      </c>
      <c r="J7286" s="134">
        <v>0.23054935043332891</v>
      </c>
    </row>
    <row r="7287" spans="3:10" x14ac:dyDescent="0.3">
      <c r="C7287">
        <v>6810</v>
      </c>
      <c r="D7287" s="40">
        <v>2.8082958691337447</v>
      </c>
      <c r="I7287">
        <v>6810</v>
      </c>
      <c r="J7287" s="134">
        <v>0.36238362615235609</v>
      </c>
    </row>
    <row r="7288" spans="3:10" x14ac:dyDescent="0.3">
      <c r="C7288">
        <v>6811</v>
      </c>
      <c r="D7288" s="40">
        <v>3.3723658938131167</v>
      </c>
      <c r="I7288">
        <v>6811</v>
      </c>
      <c r="J7288" s="134">
        <v>0.31675980935929604</v>
      </c>
    </row>
    <row r="7289" spans="3:10" x14ac:dyDescent="0.3">
      <c r="C7289">
        <v>6812</v>
      </c>
      <c r="D7289" s="40">
        <v>3.1061761679190338</v>
      </c>
      <c r="I7289">
        <v>6812</v>
      </c>
      <c r="J7289" s="134">
        <v>0.19708494558804901</v>
      </c>
    </row>
    <row r="7290" spans="3:10" x14ac:dyDescent="0.3">
      <c r="C7290">
        <v>6813</v>
      </c>
      <c r="D7290" s="40">
        <v>2.5619272049791268</v>
      </c>
      <c r="I7290">
        <v>6813</v>
      </c>
      <c r="J7290" s="134">
        <v>0.13062768148810888</v>
      </c>
    </row>
    <row r="7291" spans="3:10" x14ac:dyDescent="0.3">
      <c r="C7291">
        <v>6814</v>
      </c>
      <c r="D7291" s="40">
        <v>2.4436601747695703</v>
      </c>
      <c r="I7291">
        <v>6814</v>
      </c>
      <c r="J7291" s="134">
        <v>0.2304138810135532</v>
      </c>
    </row>
    <row r="7292" spans="3:10" x14ac:dyDescent="0.3">
      <c r="C7292">
        <v>6815</v>
      </c>
      <c r="D7292" s="40">
        <v>2.2268258667977632</v>
      </c>
      <c r="I7292">
        <v>6815</v>
      </c>
      <c r="J7292" s="134">
        <v>0.20919331655802931</v>
      </c>
    </row>
    <row r="7293" spans="3:10" x14ac:dyDescent="0.3">
      <c r="C7293">
        <v>6816</v>
      </c>
      <c r="D7293" s="40">
        <v>2.4618887222496224</v>
      </c>
      <c r="I7293">
        <v>6816</v>
      </c>
      <c r="J7293" s="134">
        <v>0.32236468114579586</v>
      </c>
    </row>
    <row r="7294" spans="3:10" x14ac:dyDescent="0.3">
      <c r="C7294">
        <v>6817</v>
      </c>
      <c r="D7294" s="40">
        <v>1.7565874531359682</v>
      </c>
      <c r="I7294">
        <v>6817</v>
      </c>
      <c r="J7294" s="134">
        <v>0.22371809496048578</v>
      </c>
    </row>
    <row r="7295" spans="3:10" x14ac:dyDescent="0.3">
      <c r="C7295">
        <v>6818</v>
      </c>
      <c r="D7295" s="40">
        <v>2.863037833688356</v>
      </c>
      <c r="I7295">
        <v>6818</v>
      </c>
      <c r="J7295" s="134">
        <v>0.35766175989228621</v>
      </c>
    </row>
    <row r="7296" spans="3:10" x14ac:dyDescent="0.3">
      <c r="C7296">
        <v>6819</v>
      </c>
      <c r="D7296" s="40">
        <v>2.2132576775477935</v>
      </c>
      <c r="I7296">
        <v>6819</v>
      </c>
      <c r="J7296" s="134">
        <v>0.27945090800569439</v>
      </c>
    </row>
    <row r="7297" spans="3:10" x14ac:dyDescent="0.3">
      <c r="C7297">
        <v>6820</v>
      </c>
      <c r="D7297" s="40">
        <v>2.271509878367667</v>
      </c>
      <c r="I7297">
        <v>6820</v>
      </c>
      <c r="J7297" s="134">
        <v>0.25800358692032144</v>
      </c>
    </row>
    <row r="7298" spans="3:10" x14ac:dyDescent="0.3">
      <c r="C7298">
        <v>6821</v>
      </c>
      <c r="D7298" s="40">
        <v>2.3825035221219153</v>
      </c>
      <c r="I7298">
        <v>6821</v>
      </c>
      <c r="J7298" s="134">
        <v>0.30512136278056445</v>
      </c>
    </row>
    <row r="7299" spans="3:10" x14ac:dyDescent="0.3">
      <c r="C7299">
        <v>6822</v>
      </c>
      <c r="D7299" s="40">
        <v>3.0814942985677396</v>
      </c>
      <c r="I7299">
        <v>6822</v>
      </c>
      <c r="J7299" s="134">
        <v>0.1200333746808333</v>
      </c>
    </row>
    <row r="7300" spans="3:10" x14ac:dyDescent="0.3">
      <c r="C7300">
        <v>6823</v>
      </c>
      <c r="D7300" s="40">
        <v>2.0421659264780123</v>
      </c>
      <c r="I7300">
        <v>6823</v>
      </c>
      <c r="J7300" s="134">
        <v>0.1991094990642881</v>
      </c>
    </row>
    <row r="7301" spans="3:10" x14ac:dyDescent="0.3">
      <c r="C7301">
        <v>6824</v>
      </c>
      <c r="D7301" s="40">
        <v>2.8016901253923288</v>
      </c>
      <c r="I7301">
        <v>6824</v>
      </c>
      <c r="J7301" s="134">
        <v>0.35157019892390329</v>
      </c>
    </row>
    <row r="7302" spans="3:10" x14ac:dyDescent="0.3">
      <c r="C7302">
        <v>6825</v>
      </c>
      <c r="D7302" s="40">
        <v>2.7421092154025457</v>
      </c>
      <c r="I7302">
        <v>6825</v>
      </c>
      <c r="J7302" s="134">
        <v>0.35217935849692572</v>
      </c>
    </row>
    <row r="7303" spans="3:10" x14ac:dyDescent="0.3">
      <c r="C7303">
        <v>6826</v>
      </c>
      <c r="D7303" s="40">
        <v>2.9116455810808488</v>
      </c>
      <c r="I7303">
        <v>6826</v>
      </c>
      <c r="J7303" s="134">
        <v>0.41191580503182701</v>
      </c>
    </row>
    <row r="7304" spans="3:10" x14ac:dyDescent="0.3">
      <c r="C7304">
        <v>6827</v>
      </c>
      <c r="D7304" s="40">
        <v>2.5182610096309794</v>
      </c>
      <c r="I7304">
        <v>6827</v>
      </c>
      <c r="J7304" s="134">
        <v>0.13468214802299761</v>
      </c>
    </row>
    <row r="7305" spans="3:10" x14ac:dyDescent="0.3">
      <c r="C7305">
        <v>6828</v>
      </c>
      <c r="D7305" s="40">
        <v>2.3002704702488179</v>
      </c>
      <c r="I7305">
        <v>6828</v>
      </c>
      <c r="J7305" s="134">
        <v>0.33193288108139241</v>
      </c>
    </row>
    <row r="7306" spans="3:10" x14ac:dyDescent="0.3">
      <c r="C7306">
        <v>6829</v>
      </c>
      <c r="D7306" s="40">
        <v>3.2629645879325317</v>
      </c>
      <c r="I7306">
        <v>6829</v>
      </c>
      <c r="J7306" s="134">
        <v>0.25147740868382118</v>
      </c>
    </row>
    <row r="7307" spans="3:10" x14ac:dyDescent="0.3">
      <c r="C7307">
        <v>6830</v>
      </c>
      <c r="D7307" s="40">
        <v>2.6959981452810098</v>
      </c>
      <c r="I7307">
        <v>6830</v>
      </c>
      <c r="J7307" s="134">
        <v>0.22841394615584187</v>
      </c>
    </row>
    <row r="7308" spans="3:10" x14ac:dyDescent="0.3">
      <c r="C7308">
        <v>6831</v>
      </c>
      <c r="D7308" s="40">
        <v>1.764015489924688</v>
      </c>
      <c r="I7308">
        <v>6831</v>
      </c>
      <c r="J7308" s="134">
        <v>0.3067063248319073</v>
      </c>
    </row>
    <row r="7309" spans="3:10" x14ac:dyDescent="0.3">
      <c r="C7309">
        <v>6832</v>
      </c>
      <c r="D7309" s="40">
        <v>2.6738524328132498</v>
      </c>
      <c r="I7309">
        <v>6832</v>
      </c>
      <c r="J7309" s="134">
        <v>0.14911117527971651</v>
      </c>
    </row>
    <row r="7310" spans="3:10" x14ac:dyDescent="0.3">
      <c r="C7310">
        <v>6833</v>
      </c>
      <c r="D7310" s="40">
        <v>2.2380441371454873</v>
      </c>
      <c r="I7310">
        <v>6833</v>
      </c>
      <c r="J7310" s="134">
        <v>0.28968063639089925</v>
      </c>
    </row>
    <row r="7311" spans="3:10" x14ac:dyDescent="0.3">
      <c r="C7311">
        <v>6834</v>
      </c>
      <c r="D7311" s="40">
        <v>1.9839736572267566</v>
      </c>
      <c r="I7311">
        <v>6834</v>
      </c>
      <c r="J7311" s="134">
        <v>0.12784944953583866</v>
      </c>
    </row>
    <row r="7312" spans="3:10" x14ac:dyDescent="0.3">
      <c r="C7312">
        <v>6835</v>
      </c>
      <c r="D7312" s="40">
        <v>2.7262808992892298</v>
      </c>
      <c r="I7312">
        <v>6835</v>
      </c>
      <c r="J7312" s="134">
        <v>0.25802549224668558</v>
      </c>
    </row>
    <row r="7313" spans="3:10" x14ac:dyDescent="0.3">
      <c r="C7313">
        <v>6836</v>
      </c>
      <c r="D7313" s="40">
        <v>2.4559011380109075</v>
      </c>
      <c r="I7313">
        <v>6836</v>
      </c>
      <c r="J7313" s="134">
        <v>0.22263001624932066</v>
      </c>
    </row>
    <row r="7314" spans="3:10" x14ac:dyDescent="0.3">
      <c r="C7314">
        <v>6837</v>
      </c>
      <c r="D7314" s="40">
        <v>1.90355300958322</v>
      </c>
      <c r="I7314">
        <v>6837</v>
      </c>
      <c r="J7314" s="134">
        <v>0.24333285723963405</v>
      </c>
    </row>
    <row r="7315" spans="3:10" x14ac:dyDescent="0.3">
      <c r="C7315">
        <v>6838</v>
      </c>
      <c r="D7315" s="40">
        <v>3.0351941530360094</v>
      </c>
      <c r="I7315">
        <v>6838</v>
      </c>
      <c r="J7315" s="134">
        <v>0.2150578475223035</v>
      </c>
    </row>
    <row r="7316" spans="3:10" x14ac:dyDescent="0.3">
      <c r="C7316">
        <v>6839</v>
      </c>
      <c r="D7316" s="40">
        <v>2.4801934523261293</v>
      </c>
      <c r="I7316">
        <v>6839</v>
      </c>
      <c r="J7316" s="134">
        <v>0.32307662890043254</v>
      </c>
    </row>
    <row r="7317" spans="3:10" x14ac:dyDescent="0.3">
      <c r="C7317">
        <v>6840</v>
      </c>
      <c r="D7317" s="40">
        <v>2.4886095974571796</v>
      </c>
      <c r="I7317">
        <v>6840</v>
      </c>
      <c r="J7317" s="134">
        <v>0.28400165465242466</v>
      </c>
    </row>
    <row r="7318" spans="3:10" x14ac:dyDescent="0.3">
      <c r="C7318">
        <v>6841</v>
      </c>
      <c r="D7318" s="40">
        <v>2.4219414848107403</v>
      </c>
      <c r="I7318">
        <v>6841</v>
      </c>
      <c r="J7318" s="134">
        <v>0.12227350871643705</v>
      </c>
    </row>
    <row r="7319" spans="3:10" x14ac:dyDescent="0.3">
      <c r="C7319">
        <v>6842</v>
      </c>
      <c r="D7319" s="40">
        <v>3.4571981504333267</v>
      </c>
      <c r="I7319">
        <v>6842</v>
      </c>
      <c r="J7319" s="134">
        <v>0.11805205001571162</v>
      </c>
    </row>
    <row r="7320" spans="3:10" x14ac:dyDescent="0.3">
      <c r="C7320">
        <v>6843</v>
      </c>
      <c r="D7320" s="40">
        <v>2.2631863176542133</v>
      </c>
      <c r="I7320">
        <v>6843</v>
      </c>
      <c r="J7320" s="134">
        <v>0.14172193756664453</v>
      </c>
    </row>
    <row r="7321" spans="3:10" x14ac:dyDescent="0.3">
      <c r="C7321">
        <v>6844</v>
      </c>
      <c r="D7321" s="40">
        <v>2.3116451575015931</v>
      </c>
      <c r="I7321">
        <v>6844</v>
      </c>
      <c r="J7321" s="134">
        <v>0.3043156916824592</v>
      </c>
    </row>
    <row r="7322" spans="3:10" x14ac:dyDescent="0.3">
      <c r="C7322">
        <v>6845</v>
      </c>
      <c r="D7322" s="40">
        <v>3.4147813494943904</v>
      </c>
      <c r="I7322">
        <v>6845</v>
      </c>
      <c r="J7322" s="134">
        <v>0.11714310942293937</v>
      </c>
    </row>
    <row r="7323" spans="3:10" x14ac:dyDescent="0.3">
      <c r="C7323">
        <v>6846</v>
      </c>
      <c r="D7323" s="40">
        <v>2.3477950322497247</v>
      </c>
      <c r="I7323">
        <v>6846</v>
      </c>
      <c r="J7323" s="134">
        <v>0.25072600216210095</v>
      </c>
    </row>
    <row r="7324" spans="3:10" x14ac:dyDescent="0.3">
      <c r="C7324">
        <v>6847</v>
      </c>
      <c r="D7324" s="40">
        <v>1.7594255306739826</v>
      </c>
      <c r="I7324">
        <v>6847</v>
      </c>
      <c r="J7324" s="134">
        <v>0.21337343296244038</v>
      </c>
    </row>
    <row r="7325" spans="3:10" x14ac:dyDescent="0.3">
      <c r="C7325">
        <v>6848</v>
      </c>
      <c r="D7325" s="40">
        <v>2.595688111770186</v>
      </c>
      <c r="I7325">
        <v>6848</v>
      </c>
      <c r="J7325" s="134">
        <v>0.3765616482598384</v>
      </c>
    </row>
    <row r="7326" spans="3:10" x14ac:dyDescent="0.3">
      <c r="C7326">
        <v>6849</v>
      </c>
      <c r="D7326" s="40">
        <v>2.3619690736933494</v>
      </c>
      <c r="I7326">
        <v>6849</v>
      </c>
      <c r="J7326" s="134">
        <v>8.9045766293682105E-2</v>
      </c>
    </row>
    <row r="7327" spans="3:10" x14ac:dyDescent="0.3">
      <c r="C7327">
        <v>6850</v>
      </c>
      <c r="D7327" s="40">
        <v>2.3589587758478072</v>
      </c>
      <c r="I7327">
        <v>6850</v>
      </c>
      <c r="J7327" s="134">
        <v>0.17550361480869525</v>
      </c>
    </row>
    <row r="7328" spans="3:10" x14ac:dyDescent="0.3">
      <c r="C7328">
        <v>6851</v>
      </c>
      <c r="D7328" s="40">
        <v>2.9952306462149361</v>
      </c>
      <c r="I7328">
        <v>6851</v>
      </c>
      <c r="J7328" s="134">
        <v>0.34736308600035981</v>
      </c>
    </row>
    <row r="7329" spans="3:10" x14ac:dyDescent="0.3">
      <c r="C7329">
        <v>6852</v>
      </c>
      <c r="D7329" s="40">
        <v>2.4790126454784405</v>
      </c>
      <c r="I7329">
        <v>6852</v>
      </c>
      <c r="J7329" s="134">
        <v>0.30591505220172621</v>
      </c>
    </row>
    <row r="7330" spans="3:10" x14ac:dyDescent="0.3">
      <c r="C7330">
        <v>6853</v>
      </c>
      <c r="D7330" s="40">
        <v>2.865092034259932</v>
      </c>
      <c r="I7330">
        <v>6853</v>
      </c>
      <c r="J7330" s="134">
        <v>8.5887345082285238E-2</v>
      </c>
    </row>
    <row r="7331" spans="3:10" x14ac:dyDescent="0.3">
      <c r="C7331">
        <v>6854</v>
      </c>
      <c r="D7331" s="40">
        <v>2.6535391834733901</v>
      </c>
      <c r="I7331">
        <v>6854</v>
      </c>
      <c r="J7331" s="134">
        <v>0.14069128475643877</v>
      </c>
    </row>
    <row r="7332" spans="3:10" x14ac:dyDescent="0.3">
      <c r="C7332">
        <v>6855</v>
      </c>
      <c r="D7332" s="40">
        <v>2.6960075931661072</v>
      </c>
      <c r="I7332">
        <v>6855</v>
      </c>
      <c r="J7332" s="134">
        <v>0.20897183448750489</v>
      </c>
    </row>
    <row r="7333" spans="3:10" x14ac:dyDescent="0.3">
      <c r="C7333">
        <v>6856</v>
      </c>
      <c r="D7333" s="40">
        <v>2.2858744320033053</v>
      </c>
      <c r="I7333">
        <v>6856</v>
      </c>
      <c r="J7333" s="134">
        <v>0.19210625201836407</v>
      </c>
    </row>
    <row r="7334" spans="3:10" x14ac:dyDescent="0.3">
      <c r="C7334">
        <v>6857</v>
      </c>
      <c r="D7334" s="40">
        <v>2.1781275735200056</v>
      </c>
      <c r="I7334">
        <v>6857</v>
      </c>
      <c r="J7334" s="134">
        <v>0.29616703245147646</v>
      </c>
    </row>
    <row r="7335" spans="3:10" x14ac:dyDescent="0.3">
      <c r="C7335">
        <v>6858</v>
      </c>
      <c r="D7335" s="40">
        <v>2.1597032298267957</v>
      </c>
      <c r="I7335">
        <v>6858</v>
      </c>
      <c r="J7335" s="134">
        <v>0.12824112454945458</v>
      </c>
    </row>
    <row r="7336" spans="3:10" x14ac:dyDescent="0.3">
      <c r="C7336">
        <v>6859</v>
      </c>
      <c r="D7336" s="40">
        <v>3.1505156454311214</v>
      </c>
      <c r="I7336">
        <v>6859</v>
      </c>
      <c r="J7336" s="134">
        <v>0.28489973451086614</v>
      </c>
    </row>
    <row r="7337" spans="3:10" x14ac:dyDescent="0.3">
      <c r="C7337">
        <v>6860</v>
      </c>
      <c r="D7337" s="40">
        <v>1.5576394908796296</v>
      </c>
      <c r="I7337">
        <v>6860</v>
      </c>
      <c r="J7337" s="134">
        <v>0.2716094467947916</v>
      </c>
    </row>
    <row r="7338" spans="3:10" x14ac:dyDescent="0.3">
      <c r="C7338">
        <v>6861</v>
      </c>
      <c r="D7338" s="40">
        <v>2.4179194025567288</v>
      </c>
      <c r="I7338">
        <v>6861</v>
      </c>
      <c r="J7338" s="134">
        <v>0.3459774147486061</v>
      </c>
    </row>
    <row r="7339" spans="3:10" x14ac:dyDescent="0.3">
      <c r="C7339">
        <v>6862</v>
      </c>
      <c r="D7339" s="40">
        <v>2.3215043477529345</v>
      </c>
      <c r="I7339">
        <v>6862</v>
      </c>
      <c r="J7339" s="134">
        <v>0.25479437731174603</v>
      </c>
    </row>
    <row r="7340" spans="3:10" x14ac:dyDescent="0.3">
      <c r="C7340">
        <v>6863</v>
      </c>
      <c r="D7340" s="40">
        <v>2.4096699353597155</v>
      </c>
      <c r="I7340">
        <v>6863</v>
      </c>
      <c r="J7340" s="134">
        <v>0.24824887389260697</v>
      </c>
    </row>
    <row r="7341" spans="3:10" x14ac:dyDescent="0.3">
      <c r="C7341">
        <v>6864</v>
      </c>
      <c r="D7341" s="40">
        <v>2.9629577742040807</v>
      </c>
      <c r="I7341">
        <v>6864</v>
      </c>
      <c r="J7341" s="134">
        <v>0.28107082867096</v>
      </c>
    </row>
    <row r="7342" spans="3:10" x14ac:dyDescent="0.3">
      <c r="C7342">
        <v>6865</v>
      </c>
      <c r="D7342" s="40">
        <v>3.0604051397055523</v>
      </c>
      <c r="I7342">
        <v>6865</v>
      </c>
      <c r="J7342" s="134">
        <v>0.3100575492372295</v>
      </c>
    </row>
    <row r="7343" spans="3:10" x14ac:dyDescent="0.3">
      <c r="C7343">
        <v>6866</v>
      </c>
      <c r="D7343" s="40">
        <v>2.197207802638379</v>
      </c>
      <c r="I7343">
        <v>6866</v>
      </c>
      <c r="J7343" s="134">
        <v>0.24775012648542516</v>
      </c>
    </row>
    <row r="7344" spans="3:10" x14ac:dyDescent="0.3">
      <c r="C7344">
        <v>6867</v>
      </c>
      <c r="D7344" s="40">
        <v>2.3237336696990489</v>
      </c>
      <c r="I7344">
        <v>6867</v>
      </c>
      <c r="J7344" s="134">
        <v>0.22762785495998017</v>
      </c>
    </row>
    <row r="7345" spans="3:10" x14ac:dyDescent="0.3">
      <c r="C7345">
        <v>6868</v>
      </c>
      <c r="D7345" s="40">
        <v>2.3631047562923264</v>
      </c>
      <c r="I7345">
        <v>6868</v>
      </c>
      <c r="J7345" s="134">
        <v>0.37716686361757534</v>
      </c>
    </row>
    <row r="7346" spans="3:10" x14ac:dyDescent="0.3">
      <c r="C7346">
        <v>6869</v>
      </c>
      <c r="D7346" s="40">
        <v>2.7166505088451878</v>
      </c>
      <c r="I7346">
        <v>6869</v>
      </c>
      <c r="J7346" s="134">
        <v>0.13849206820779991</v>
      </c>
    </row>
    <row r="7347" spans="3:10" x14ac:dyDescent="0.3">
      <c r="C7347">
        <v>6870</v>
      </c>
      <c r="D7347" s="40">
        <v>2.0946778355663804</v>
      </c>
      <c r="I7347">
        <v>6870</v>
      </c>
      <c r="J7347" s="134">
        <v>0.31062302830205613</v>
      </c>
    </row>
    <row r="7348" spans="3:10" x14ac:dyDescent="0.3">
      <c r="C7348">
        <v>6871</v>
      </c>
      <c r="D7348" s="40">
        <v>2.4874668546681544</v>
      </c>
      <c r="I7348">
        <v>6871</v>
      </c>
      <c r="J7348" s="134">
        <v>0.27339145071416637</v>
      </c>
    </row>
    <row r="7349" spans="3:10" x14ac:dyDescent="0.3">
      <c r="C7349">
        <v>6872</v>
      </c>
      <c r="D7349" s="40">
        <v>1.8246318844252483</v>
      </c>
      <c r="I7349">
        <v>6872</v>
      </c>
      <c r="J7349" s="134">
        <v>0.34939997318409088</v>
      </c>
    </row>
    <row r="7350" spans="3:10" x14ac:dyDescent="0.3">
      <c r="C7350">
        <v>6873</v>
      </c>
      <c r="D7350" s="40">
        <v>2.0020702634641401</v>
      </c>
      <c r="I7350">
        <v>6873</v>
      </c>
      <c r="J7350" s="134">
        <v>0.26508832663795912</v>
      </c>
    </row>
    <row r="7351" spans="3:10" x14ac:dyDescent="0.3">
      <c r="C7351">
        <v>6874</v>
      </c>
      <c r="D7351" s="40">
        <v>2.5134021724213174</v>
      </c>
      <c r="I7351">
        <v>6874</v>
      </c>
      <c r="J7351" s="134">
        <v>0.23958439114205521</v>
      </c>
    </row>
    <row r="7352" spans="3:10" x14ac:dyDescent="0.3">
      <c r="C7352">
        <v>6875</v>
      </c>
      <c r="D7352" s="40">
        <v>2.0391380922174838</v>
      </c>
      <c r="I7352">
        <v>6875</v>
      </c>
      <c r="J7352" s="134">
        <v>0.17972332125635404</v>
      </c>
    </row>
    <row r="7353" spans="3:10" x14ac:dyDescent="0.3">
      <c r="C7353">
        <v>6876</v>
      </c>
      <c r="D7353" s="40">
        <v>2.656783494586755</v>
      </c>
      <c r="I7353">
        <v>6876</v>
      </c>
      <c r="J7353" s="134">
        <v>0.10853867080685919</v>
      </c>
    </row>
    <row r="7354" spans="3:10" x14ac:dyDescent="0.3">
      <c r="C7354">
        <v>6877</v>
      </c>
      <c r="D7354" s="40">
        <v>2.1367440910208022</v>
      </c>
      <c r="I7354">
        <v>6877</v>
      </c>
      <c r="J7354" s="134">
        <v>0.24742584804751511</v>
      </c>
    </row>
    <row r="7355" spans="3:10" x14ac:dyDescent="0.3">
      <c r="C7355">
        <v>6878</v>
      </c>
      <c r="D7355" s="40">
        <v>2.3912000379854677</v>
      </c>
      <c r="I7355">
        <v>6878</v>
      </c>
      <c r="J7355" s="134">
        <v>0.14507476176682865</v>
      </c>
    </row>
    <row r="7356" spans="3:10" x14ac:dyDescent="0.3">
      <c r="C7356">
        <v>6879</v>
      </c>
      <c r="D7356" s="40">
        <v>3.0056893462701821</v>
      </c>
      <c r="I7356">
        <v>6879</v>
      </c>
      <c r="J7356" s="134">
        <v>0.24107017886431836</v>
      </c>
    </row>
    <row r="7357" spans="3:10" x14ac:dyDescent="0.3">
      <c r="C7357">
        <v>6880</v>
      </c>
      <c r="D7357" s="40">
        <v>2.8196995879553119</v>
      </c>
      <c r="I7357">
        <v>6880</v>
      </c>
      <c r="J7357" s="134">
        <v>0.22768024878481752</v>
      </c>
    </row>
    <row r="7358" spans="3:10" x14ac:dyDescent="0.3">
      <c r="C7358">
        <v>6881</v>
      </c>
      <c r="D7358" s="40">
        <v>2.667377958028283</v>
      </c>
      <c r="I7358">
        <v>6881</v>
      </c>
      <c r="J7358" s="134">
        <v>0.1227688550052759</v>
      </c>
    </row>
    <row r="7359" spans="3:10" x14ac:dyDescent="0.3">
      <c r="C7359">
        <v>6882</v>
      </c>
      <c r="D7359" s="40">
        <v>3.515683485187318</v>
      </c>
      <c r="I7359">
        <v>6882</v>
      </c>
      <c r="J7359" s="134">
        <v>0.25870939094799605</v>
      </c>
    </row>
    <row r="7360" spans="3:10" x14ac:dyDescent="0.3">
      <c r="C7360">
        <v>6883</v>
      </c>
      <c r="D7360" s="40">
        <v>2.733546929223853</v>
      </c>
      <c r="I7360">
        <v>6883</v>
      </c>
      <c r="J7360" s="134">
        <v>0.19793252157248675</v>
      </c>
    </row>
    <row r="7361" spans="3:10" x14ac:dyDescent="0.3">
      <c r="C7361">
        <v>6884</v>
      </c>
      <c r="D7361" s="40">
        <v>2.4281417614402048</v>
      </c>
      <c r="I7361">
        <v>6884</v>
      </c>
      <c r="J7361" s="134">
        <v>0.16859584180685649</v>
      </c>
    </row>
    <row r="7362" spans="3:10" x14ac:dyDescent="0.3">
      <c r="C7362">
        <v>6885</v>
      </c>
      <c r="D7362" s="40">
        <v>3.0432383311314655</v>
      </c>
      <c r="I7362">
        <v>6885</v>
      </c>
      <c r="J7362" s="134">
        <v>0.28323704610483014</v>
      </c>
    </row>
    <row r="7363" spans="3:10" x14ac:dyDescent="0.3">
      <c r="C7363">
        <v>6886</v>
      </c>
      <c r="D7363" s="40">
        <v>2.2235827480647168</v>
      </c>
      <c r="I7363">
        <v>6886</v>
      </c>
      <c r="J7363" s="134">
        <v>0.25558752244612148</v>
      </c>
    </row>
    <row r="7364" spans="3:10" x14ac:dyDescent="0.3">
      <c r="C7364">
        <v>6887</v>
      </c>
      <c r="D7364" s="40">
        <v>2.7225038371227015</v>
      </c>
      <c r="I7364">
        <v>6887</v>
      </c>
      <c r="J7364" s="134">
        <v>0.24228104167564801</v>
      </c>
    </row>
    <row r="7365" spans="3:10" x14ac:dyDescent="0.3">
      <c r="C7365">
        <v>6888</v>
      </c>
      <c r="D7365" s="40">
        <v>2.9974318399261595</v>
      </c>
      <c r="I7365">
        <v>6888</v>
      </c>
      <c r="J7365" s="134">
        <v>0.24963655195757983</v>
      </c>
    </row>
    <row r="7366" spans="3:10" x14ac:dyDescent="0.3">
      <c r="C7366">
        <v>6889</v>
      </c>
      <c r="D7366" s="40">
        <v>2.7006113624091941</v>
      </c>
      <c r="I7366">
        <v>6889</v>
      </c>
      <c r="J7366" s="134">
        <v>0.20637107225040929</v>
      </c>
    </row>
    <row r="7367" spans="3:10" x14ac:dyDescent="0.3">
      <c r="C7367">
        <v>6890</v>
      </c>
      <c r="D7367" s="40">
        <v>3.1711767541123419</v>
      </c>
      <c r="I7367">
        <v>6890</v>
      </c>
      <c r="J7367" s="134">
        <v>0.33752889574548961</v>
      </c>
    </row>
    <row r="7368" spans="3:10" x14ac:dyDescent="0.3">
      <c r="C7368">
        <v>6891</v>
      </c>
      <c r="D7368" s="40">
        <v>2.7821938095750705</v>
      </c>
      <c r="I7368">
        <v>6891</v>
      </c>
      <c r="J7368" s="134">
        <v>0.26358532395844825</v>
      </c>
    </row>
    <row r="7369" spans="3:10" x14ac:dyDescent="0.3">
      <c r="C7369">
        <v>6892</v>
      </c>
      <c r="D7369" s="40">
        <v>1.7459425409966223</v>
      </c>
      <c r="I7369">
        <v>6892</v>
      </c>
      <c r="J7369" s="134">
        <v>9.1548377514459656E-2</v>
      </c>
    </row>
    <row r="7370" spans="3:10" x14ac:dyDescent="0.3">
      <c r="C7370">
        <v>6893</v>
      </c>
      <c r="D7370" s="40">
        <v>2.6010464066473191</v>
      </c>
      <c r="I7370">
        <v>6893</v>
      </c>
      <c r="J7370" s="134">
        <v>0.18616342753215354</v>
      </c>
    </row>
    <row r="7371" spans="3:10" x14ac:dyDescent="0.3">
      <c r="C7371">
        <v>6894</v>
      </c>
      <c r="D7371" s="40">
        <v>2.1292932504257664</v>
      </c>
      <c r="I7371">
        <v>6894</v>
      </c>
      <c r="J7371" s="134">
        <v>0.24458467145050844</v>
      </c>
    </row>
    <row r="7372" spans="3:10" x14ac:dyDescent="0.3">
      <c r="C7372">
        <v>6895</v>
      </c>
      <c r="D7372" s="40">
        <v>1.4906969889949189</v>
      </c>
      <c r="I7372">
        <v>6895</v>
      </c>
      <c r="J7372" s="134">
        <v>0.27016180942000179</v>
      </c>
    </row>
    <row r="7373" spans="3:10" x14ac:dyDescent="0.3">
      <c r="C7373">
        <v>6896</v>
      </c>
      <c r="D7373" s="40">
        <v>3.3386282598399122</v>
      </c>
      <c r="I7373">
        <v>6896</v>
      </c>
      <c r="J7373" s="134">
        <v>0.25465057044826822</v>
      </c>
    </row>
    <row r="7374" spans="3:10" x14ac:dyDescent="0.3">
      <c r="C7374">
        <v>6897</v>
      </c>
      <c r="D7374" s="40">
        <v>1.9024876770980306</v>
      </c>
      <c r="I7374">
        <v>6897</v>
      </c>
      <c r="J7374" s="134">
        <v>0.14616438880203164</v>
      </c>
    </row>
    <row r="7375" spans="3:10" x14ac:dyDescent="0.3">
      <c r="C7375">
        <v>6898</v>
      </c>
      <c r="D7375" s="40">
        <v>2.5997927492203123</v>
      </c>
      <c r="I7375">
        <v>6898</v>
      </c>
      <c r="J7375" s="134">
        <v>0.23749103473941457</v>
      </c>
    </row>
    <row r="7376" spans="3:10" x14ac:dyDescent="0.3">
      <c r="C7376">
        <v>6899</v>
      </c>
      <c r="D7376" s="40">
        <v>2.4590123946051969</v>
      </c>
      <c r="I7376">
        <v>6899</v>
      </c>
      <c r="J7376" s="134">
        <v>0.24487056681372676</v>
      </c>
    </row>
    <row r="7377" spans="3:10" x14ac:dyDescent="0.3">
      <c r="C7377">
        <v>6900</v>
      </c>
      <c r="D7377" s="40">
        <v>2.8589225254859398</v>
      </c>
      <c r="I7377">
        <v>6900</v>
      </c>
      <c r="J7377" s="134">
        <v>0.31215544497311254</v>
      </c>
    </row>
    <row r="7378" spans="3:10" x14ac:dyDescent="0.3">
      <c r="C7378">
        <v>6901</v>
      </c>
      <c r="D7378" s="40">
        <v>1.5988043804493195</v>
      </c>
      <c r="I7378">
        <v>6901</v>
      </c>
      <c r="J7378" s="134">
        <v>0.20180736034263447</v>
      </c>
    </row>
    <row r="7379" spans="3:10" x14ac:dyDescent="0.3">
      <c r="C7379">
        <v>6902</v>
      </c>
      <c r="D7379" s="40">
        <v>3.3773487532647719</v>
      </c>
      <c r="I7379">
        <v>6902</v>
      </c>
      <c r="J7379" s="134">
        <v>0.2745670457436622</v>
      </c>
    </row>
    <row r="7380" spans="3:10" x14ac:dyDescent="0.3">
      <c r="C7380">
        <v>6903</v>
      </c>
      <c r="D7380" s="40">
        <v>1.9243259347164579</v>
      </c>
      <c r="I7380">
        <v>6903</v>
      </c>
      <c r="J7380" s="134">
        <v>0.23707818195127639</v>
      </c>
    </row>
    <row r="7381" spans="3:10" x14ac:dyDescent="0.3">
      <c r="C7381">
        <v>6904</v>
      </c>
      <c r="D7381" s="40">
        <v>2.3535157713347914</v>
      </c>
      <c r="I7381">
        <v>6904</v>
      </c>
      <c r="J7381" s="134">
        <v>0.33820993472367222</v>
      </c>
    </row>
    <row r="7382" spans="3:10" x14ac:dyDescent="0.3">
      <c r="C7382">
        <v>6905</v>
      </c>
      <c r="D7382" s="40">
        <v>2.9194179230879143</v>
      </c>
      <c r="I7382">
        <v>6905</v>
      </c>
      <c r="J7382" s="134">
        <v>0.19579993892606629</v>
      </c>
    </row>
    <row r="7383" spans="3:10" x14ac:dyDescent="0.3">
      <c r="C7383">
        <v>6906</v>
      </c>
      <c r="D7383" s="40">
        <v>2.7172894626190263</v>
      </c>
      <c r="I7383">
        <v>6906</v>
      </c>
      <c r="J7383" s="134">
        <v>0.13182869469491432</v>
      </c>
    </row>
    <row r="7384" spans="3:10" x14ac:dyDescent="0.3">
      <c r="C7384">
        <v>6907</v>
      </c>
      <c r="D7384" s="40">
        <v>2.0533175872858469</v>
      </c>
      <c r="I7384">
        <v>6907</v>
      </c>
      <c r="J7384" s="134">
        <v>0.3273925411536478</v>
      </c>
    </row>
    <row r="7385" spans="3:10" x14ac:dyDescent="0.3">
      <c r="C7385">
        <v>6908</v>
      </c>
      <c r="D7385" s="40">
        <v>2.3828982289125107</v>
      </c>
      <c r="I7385">
        <v>6908</v>
      </c>
      <c r="J7385" s="134">
        <v>0.23094981670675807</v>
      </c>
    </row>
    <row r="7386" spans="3:10" x14ac:dyDescent="0.3">
      <c r="C7386">
        <v>6909</v>
      </c>
      <c r="D7386" s="40">
        <v>2.9430463231145443</v>
      </c>
      <c r="I7386">
        <v>6909</v>
      </c>
      <c r="J7386" s="134">
        <v>0.37167885081445617</v>
      </c>
    </row>
    <row r="7387" spans="3:10" x14ac:dyDescent="0.3">
      <c r="C7387">
        <v>6910</v>
      </c>
      <c r="D7387" s="40">
        <v>1.9285013956034447</v>
      </c>
      <c r="I7387">
        <v>6910</v>
      </c>
      <c r="J7387" s="134">
        <v>0.11911023259464826</v>
      </c>
    </row>
    <row r="7388" spans="3:10" x14ac:dyDescent="0.3">
      <c r="C7388">
        <v>6911</v>
      </c>
      <c r="D7388" s="40">
        <v>2.8203217386544788</v>
      </c>
      <c r="I7388">
        <v>6911</v>
      </c>
      <c r="J7388" s="134">
        <v>0.25820092014272222</v>
      </c>
    </row>
    <row r="7389" spans="3:10" x14ac:dyDescent="0.3">
      <c r="C7389">
        <v>6912</v>
      </c>
      <c r="D7389" s="40">
        <v>3.0361594774665477</v>
      </c>
      <c r="I7389">
        <v>6912</v>
      </c>
      <c r="J7389" s="134">
        <v>0.22124121163770161</v>
      </c>
    </row>
    <row r="7390" spans="3:10" x14ac:dyDescent="0.3">
      <c r="C7390">
        <v>6913</v>
      </c>
      <c r="D7390" s="40">
        <v>2.5149175480907724</v>
      </c>
      <c r="I7390">
        <v>6913</v>
      </c>
      <c r="J7390" s="134">
        <v>0.19963101870265509</v>
      </c>
    </row>
    <row r="7391" spans="3:10" x14ac:dyDescent="0.3">
      <c r="C7391">
        <v>6914</v>
      </c>
      <c r="D7391" s="40">
        <v>2.4865546341528257</v>
      </c>
      <c r="I7391">
        <v>6914</v>
      </c>
      <c r="J7391" s="134">
        <v>0.33440742525934675</v>
      </c>
    </row>
    <row r="7392" spans="3:10" x14ac:dyDescent="0.3">
      <c r="C7392">
        <v>6915</v>
      </c>
      <c r="D7392" s="40">
        <v>2.2225015167047824</v>
      </c>
      <c r="I7392">
        <v>6915</v>
      </c>
      <c r="J7392" s="134">
        <v>0.21949907524121826</v>
      </c>
    </row>
    <row r="7393" spans="3:10" x14ac:dyDescent="0.3">
      <c r="C7393">
        <v>6916</v>
      </c>
      <c r="D7393" s="40">
        <v>1.9190296828465208</v>
      </c>
      <c r="I7393">
        <v>6916</v>
      </c>
      <c r="J7393" s="134">
        <v>0.34698152264737625</v>
      </c>
    </row>
    <row r="7394" spans="3:10" x14ac:dyDescent="0.3">
      <c r="C7394">
        <v>6917</v>
      </c>
      <c r="D7394" s="40">
        <v>2.7448397622105349</v>
      </c>
      <c r="I7394">
        <v>6917</v>
      </c>
      <c r="J7394" s="134">
        <v>0.34162503910108577</v>
      </c>
    </row>
    <row r="7395" spans="3:10" x14ac:dyDescent="0.3">
      <c r="C7395">
        <v>6918</v>
      </c>
      <c r="D7395" s="40">
        <v>2.4198616010209566</v>
      </c>
      <c r="I7395">
        <v>6918</v>
      </c>
      <c r="J7395" s="134">
        <v>0.11409181543221369</v>
      </c>
    </row>
    <row r="7396" spans="3:10" x14ac:dyDescent="0.3">
      <c r="C7396">
        <v>6919</v>
      </c>
      <c r="D7396" s="40">
        <v>1.8564506699136181</v>
      </c>
      <c r="I7396">
        <v>6919</v>
      </c>
      <c r="J7396" s="134">
        <v>0.21171767775502759</v>
      </c>
    </row>
    <row r="7397" spans="3:10" x14ac:dyDescent="0.3">
      <c r="C7397">
        <v>6920</v>
      </c>
      <c r="D7397" s="40">
        <v>2.2204255214694841</v>
      </c>
      <c r="I7397">
        <v>6920</v>
      </c>
      <c r="J7397" s="134">
        <v>0.30287665462622293</v>
      </c>
    </row>
    <row r="7398" spans="3:10" x14ac:dyDescent="0.3">
      <c r="C7398">
        <v>6921</v>
      </c>
      <c r="D7398" s="40">
        <v>2.789671296183645</v>
      </c>
      <c r="I7398">
        <v>6921</v>
      </c>
      <c r="J7398" s="134">
        <v>0.18776249234798614</v>
      </c>
    </row>
    <row r="7399" spans="3:10" x14ac:dyDescent="0.3">
      <c r="C7399">
        <v>6922</v>
      </c>
      <c r="D7399" s="40">
        <v>1.94536757049691</v>
      </c>
      <c r="I7399">
        <v>6922</v>
      </c>
      <c r="J7399" s="134">
        <v>0.18084855934465649</v>
      </c>
    </row>
    <row r="7400" spans="3:10" x14ac:dyDescent="0.3">
      <c r="C7400">
        <v>6923</v>
      </c>
      <c r="D7400" s="40">
        <v>2.4279458841611534</v>
      </c>
      <c r="I7400">
        <v>6923</v>
      </c>
      <c r="J7400" s="134">
        <v>0.25105171714715624</v>
      </c>
    </row>
    <row r="7401" spans="3:10" x14ac:dyDescent="0.3">
      <c r="C7401">
        <v>6924</v>
      </c>
      <c r="D7401" s="40">
        <v>3.5774937541082452</v>
      </c>
      <c r="I7401">
        <v>6924</v>
      </c>
      <c r="J7401" s="134">
        <v>0.39294931789569376</v>
      </c>
    </row>
    <row r="7402" spans="3:10" x14ac:dyDescent="0.3">
      <c r="C7402">
        <v>6925</v>
      </c>
      <c r="D7402" s="40">
        <v>1.9665838211763862</v>
      </c>
      <c r="I7402">
        <v>6925</v>
      </c>
      <c r="J7402" s="134">
        <v>0.19689903247319451</v>
      </c>
    </row>
    <row r="7403" spans="3:10" x14ac:dyDescent="0.3">
      <c r="C7403">
        <v>6926</v>
      </c>
      <c r="D7403" s="40">
        <v>2.3213009334586832</v>
      </c>
      <c r="I7403">
        <v>6926</v>
      </c>
      <c r="J7403" s="134">
        <v>0.26820184036462114</v>
      </c>
    </row>
    <row r="7404" spans="3:10" x14ac:dyDescent="0.3">
      <c r="C7404">
        <v>6927</v>
      </c>
      <c r="D7404" s="40">
        <v>2.9866627827924441</v>
      </c>
      <c r="I7404">
        <v>6927</v>
      </c>
      <c r="J7404" s="134">
        <v>0.10024646602613019</v>
      </c>
    </row>
    <row r="7405" spans="3:10" x14ac:dyDescent="0.3">
      <c r="C7405">
        <v>6928</v>
      </c>
      <c r="D7405" s="40">
        <v>2.5166544743278818</v>
      </c>
      <c r="I7405">
        <v>6928</v>
      </c>
      <c r="J7405" s="134">
        <v>0.15285996314227401</v>
      </c>
    </row>
    <row r="7406" spans="3:10" x14ac:dyDescent="0.3">
      <c r="C7406">
        <v>6929</v>
      </c>
      <c r="D7406" s="40">
        <v>2.457099815467358</v>
      </c>
      <c r="I7406">
        <v>6929</v>
      </c>
      <c r="J7406" s="134">
        <v>0.21068509162470628</v>
      </c>
    </row>
    <row r="7407" spans="3:10" x14ac:dyDescent="0.3">
      <c r="C7407">
        <v>6930</v>
      </c>
      <c r="D7407" s="40">
        <v>1.934452026497842</v>
      </c>
      <c r="I7407">
        <v>6930</v>
      </c>
      <c r="J7407" s="134">
        <v>0.36354211055614738</v>
      </c>
    </row>
    <row r="7408" spans="3:10" x14ac:dyDescent="0.3">
      <c r="C7408">
        <v>6931</v>
      </c>
      <c r="D7408" s="40">
        <v>3.4019863308006357</v>
      </c>
      <c r="I7408">
        <v>6931</v>
      </c>
      <c r="J7408" s="134">
        <v>0.20066878556178969</v>
      </c>
    </row>
    <row r="7409" spans="3:10" x14ac:dyDescent="0.3">
      <c r="C7409">
        <v>6932</v>
      </c>
      <c r="D7409" s="40">
        <v>2.8925694363726722</v>
      </c>
      <c r="I7409">
        <v>6932</v>
      </c>
      <c r="J7409" s="134">
        <v>0.29876619507260838</v>
      </c>
    </row>
    <row r="7410" spans="3:10" x14ac:dyDescent="0.3">
      <c r="C7410">
        <v>6933</v>
      </c>
      <c r="D7410" s="40">
        <v>3.0624357218272071</v>
      </c>
      <c r="I7410">
        <v>6933</v>
      </c>
      <c r="J7410" s="134">
        <v>0.32548113144055879</v>
      </c>
    </row>
    <row r="7411" spans="3:10" x14ac:dyDescent="0.3">
      <c r="C7411">
        <v>6934</v>
      </c>
      <c r="D7411" s="40">
        <v>1.9773323018273636</v>
      </c>
      <c r="I7411">
        <v>6934</v>
      </c>
      <c r="J7411" s="134">
        <v>0.22437294001106434</v>
      </c>
    </row>
    <row r="7412" spans="3:10" x14ac:dyDescent="0.3">
      <c r="C7412">
        <v>6935</v>
      </c>
      <c r="D7412" s="40">
        <v>2.1755339663863387</v>
      </c>
      <c r="I7412">
        <v>6935</v>
      </c>
      <c r="J7412" s="134">
        <v>0.20873686641695088</v>
      </c>
    </row>
    <row r="7413" spans="3:10" x14ac:dyDescent="0.3">
      <c r="C7413">
        <v>6936</v>
      </c>
      <c r="D7413" s="40">
        <v>2.0492052822936717</v>
      </c>
      <c r="I7413">
        <v>6936</v>
      </c>
      <c r="J7413" s="134">
        <v>0.33898984586435477</v>
      </c>
    </row>
    <row r="7414" spans="3:10" x14ac:dyDescent="0.3">
      <c r="C7414">
        <v>6937</v>
      </c>
      <c r="D7414" s="40">
        <v>2.4263377993936657</v>
      </c>
      <c r="I7414">
        <v>6937</v>
      </c>
      <c r="J7414" s="134">
        <v>0.30738443923780134</v>
      </c>
    </row>
    <row r="7415" spans="3:10" x14ac:dyDescent="0.3">
      <c r="C7415">
        <v>6938</v>
      </c>
      <c r="D7415" s="40">
        <v>2.6225266069833144</v>
      </c>
      <c r="I7415">
        <v>6938</v>
      </c>
      <c r="J7415" s="134">
        <v>0.14950822033838773</v>
      </c>
    </row>
    <row r="7416" spans="3:10" x14ac:dyDescent="0.3">
      <c r="C7416">
        <v>6939</v>
      </c>
      <c r="D7416" s="40">
        <v>2.6540663135246336</v>
      </c>
      <c r="I7416">
        <v>6939</v>
      </c>
      <c r="J7416" s="134">
        <v>0.26197156797990995</v>
      </c>
    </row>
    <row r="7417" spans="3:10" x14ac:dyDescent="0.3">
      <c r="C7417">
        <v>6940</v>
      </c>
      <c r="D7417" s="40">
        <v>2.922696434715232</v>
      </c>
      <c r="I7417">
        <v>6940</v>
      </c>
      <c r="J7417" s="134">
        <v>0.37784634122168237</v>
      </c>
    </row>
    <row r="7418" spans="3:10" x14ac:dyDescent="0.3">
      <c r="C7418">
        <v>6941</v>
      </c>
      <c r="D7418" s="40">
        <v>2.975633768685868</v>
      </c>
      <c r="I7418">
        <v>6941</v>
      </c>
      <c r="J7418" s="134">
        <v>0.18969982524912377</v>
      </c>
    </row>
    <row r="7419" spans="3:10" x14ac:dyDescent="0.3">
      <c r="C7419">
        <v>6942</v>
      </c>
      <c r="D7419" s="40">
        <v>3.384915549193348</v>
      </c>
      <c r="I7419">
        <v>6942</v>
      </c>
      <c r="J7419" s="134">
        <v>0.24451877863473759</v>
      </c>
    </row>
    <row r="7420" spans="3:10" x14ac:dyDescent="0.3">
      <c r="C7420">
        <v>6943</v>
      </c>
      <c r="D7420" s="40">
        <v>2.2547567300697322</v>
      </c>
      <c r="I7420">
        <v>6943</v>
      </c>
      <c r="J7420" s="134">
        <v>0.34756938193932774</v>
      </c>
    </row>
    <row r="7421" spans="3:10" x14ac:dyDescent="0.3">
      <c r="C7421">
        <v>6944</v>
      </c>
      <c r="D7421" s="40">
        <v>2.9300806871145255</v>
      </c>
      <c r="I7421">
        <v>6944</v>
      </c>
      <c r="J7421" s="134">
        <v>0.35547815661486681</v>
      </c>
    </row>
    <row r="7422" spans="3:10" x14ac:dyDescent="0.3">
      <c r="C7422">
        <v>6945</v>
      </c>
      <c r="D7422" s="40">
        <v>2.7655679796491106</v>
      </c>
      <c r="I7422">
        <v>6945</v>
      </c>
      <c r="J7422" s="134">
        <v>0.18882220304325892</v>
      </c>
    </row>
    <row r="7423" spans="3:10" x14ac:dyDescent="0.3">
      <c r="C7423">
        <v>6946</v>
      </c>
      <c r="D7423" s="40">
        <v>3.5919142603624841</v>
      </c>
      <c r="I7423">
        <v>6946</v>
      </c>
      <c r="J7423" s="134">
        <v>0.22487934419117495</v>
      </c>
    </row>
    <row r="7424" spans="3:10" x14ac:dyDescent="0.3">
      <c r="C7424">
        <v>6947</v>
      </c>
      <c r="D7424" s="40">
        <v>2.3664734379623118</v>
      </c>
      <c r="I7424">
        <v>6947</v>
      </c>
      <c r="J7424" s="134">
        <v>0.28535945022962284</v>
      </c>
    </row>
    <row r="7425" spans="3:10" x14ac:dyDescent="0.3">
      <c r="C7425">
        <v>6948</v>
      </c>
      <c r="D7425" s="40">
        <v>2.985816847862599</v>
      </c>
      <c r="I7425">
        <v>6948</v>
      </c>
      <c r="J7425" s="134">
        <v>0.25774915028373524</v>
      </c>
    </row>
    <row r="7426" spans="3:10" x14ac:dyDescent="0.3">
      <c r="C7426">
        <v>6949</v>
      </c>
      <c r="D7426" s="40">
        <v>2.23411653066821</v>
      </c>
      <c r="I7426">
        <v>6949</v>
      </c>
      <c r="J7426" s="134">
        <v>0.27137005822556581</v>
      </c>
    </row>
    <row r="7427" spans="3:10" x14ac:dyDescent="0.3">
      <c r="C7427">
        <v>6950</v>
      </c>
      <c r="D7427" s="40">
        <v>2.1665004806029158</v>
      </c>
      <c r="I7427">
        <v>6950</v>
      </c>
      <c r="J7427" s="134">
        <v>0.25221282147000545</v>
      </c>
    </row>
    <row r="7428" spans="3:10" x14ac:dyDescent="0.3">
      <c r="C7428">
        <v>6951</v>
      </c>
      <c r="D7428" s="40">
        <v>3.1889537912135739</v>
      </c>
      <c r="I7428">
        <v>6951</v>
      </c>
      <c r="J7428" s="134">
        <v>0.151603376668493</v>
      </c>
    </row>
    <row r="7429" spans="3:10" x14ac:dyDescent="0.3">
      <c r="C7429">
        <v>6952</v>
      </c>
      <c r="D7429" s="40">
        <v>2.2710032802056839</v>
      </c>
      <c r="I7429">
        <v>6952</v>
      </c>
      <c r="J7429" s="134">
        <v>0.25540522809417743</v>
      </c>
    </row>
    <row r="7430" spans="3:10" x14ac:dyDescent="0.3">
      <c r="C7430">
        <v>6953</v>
      </c>
      <c r="D7430" s="40">
        <v>1.8112898797157246</v>
      </c>
      <c r="I7430">
        <v>6953</v>
      </c>
      <c r="J7430" s="134">
        <v>6.8689312466954089E-2</v>
      </c>
    </row>
    <row r="7431" spans="3:10" x14ac:dyDescent="0.3">
      <c r="C7431">
        <v>6954</v>
      </c>
      <c r="D7431" s="40">
        <v>2.7042390587976599</v>
      </c>
      <c r="I7431">
        <v>6954</v>
      </c>
      <c r="J7431" s="134">
        <v>0.19894157698217496</v>
      </c>
    </row>
    <row r="7432" spans="3:10" x14ac:dyDescent="0.3">
      <c r="C7432">
        <v>6955</v>
      </c>
      <c r="D7432" s="40">
        <v>2.0645810481684093</v>
      </c>
      <c r="I7432">
        <v>6955</v>
      </c>
      <c r="J7432" s="134">
        <v>0.28222797085286522</v>
      </c>
    </row>
    <row r="7433" spans="3:10" x14ac:dyDescent="0.3">
      <c r="C7433">
        <v>6956</v>
      </c>
      <c r="D7433" s="40">
        <v>1.6684559383236475</v>
      </c>
      <c r="I7433">
        <v>6956</v>
      </c>
      <c r="J7433" s="134">
        <v>0.17699056720490636</v>
      </c>
    </row>
    <row r="7434" spans="3:10" x14ac:dyDescent="0.3">
      <c r="C7434">
        <v>6957</v>
      </c>
      <c r="D7434" s="40">
        <v>1.9267746427001042</v>
      </c>
      <c r="I7434">
        <v>6957</v>
      </c>
      <c r="J7434" s="134">
        <v>0.2354254578104531</v>
      </c>
    </row>
    <row r="7435" spans="3:10" x14ac:dyDescent="0.3">
      <c r="C7435">
        <v>6958</v>
      </c>
      <c r="D7435" s="40">
        <v>2.6501945947074033</v>
      </c>
      <c r="I7435">
        <v>6958</v>
      </c>
      <c r="J7435" s="134">
        <v>0.33743439559395583</v>
      </c>
    </row>
    <row r="7436" spans="3:10" x14ac:dyDescent="0.3">
      <c r="C7436">
        <v>6959</v>
      </c>
      <c r="D7436" s="40">
        <v>2.2816080913392542</v>
      </c>
      <c r="I7436">
        <v>6959</v>
      </c>
      <c r="J7436" s="134">
        <v>0.28995931905391581</v>
      </c>
    </row>
    <row r="7437" spans="3:10" x14ac:dyDescent="0.3">
      <c r="C7437">
        <v>6960</v>
      </c>
      <c r="D7437" s="40">
        <v>2.6305562734683741</v>
      </c>
      <c r="I7437">
        <v>6960</v>
      </c>
      <c r="J7437" s="134">
        <v>0.33609784930724329</v>
      </c>
    </row>
    <row r="7438" spans="3:10" x14ac:dyDescent="0.3">
      <c r="C7438">
        <v>6961</v>
      </c>
      <c r="D7438" s="40">
        <v>2.0709257314101905</v>
      </c>
      <c r="I7438">
        <v>6961</v>
      </c>
      <c r="J7438" s="134">
        <v>7.1387097500552166E-2</v>
      </c>
    </row>
    <row r="7439" spans="3:10" x14ac:dyDescent="0.3">
      <c r="C7439">
        <v>6962</v>
      </c>
      <c r="D7439" s="40">
        <v>2.6572173246453241</v>
      </c>
      <c r="I7439">
        <v>6962</v>
      </c>
      <c r="J7439" s="134">
        <v>0.34231851895454457</v>
      </c>
    </row>
    <row r="7440" spans="3:10" x14ac:dyDescent="0.3">
      <c r="C7440">
        <v>6963</v>
      </c>
      <c r="D7440" s="40">
        <v>2.6860963943588878</v>
      </c>
      <c r="I7440">
        <v>6963</v>
      </c>
      <c r="J7440" s="134">
        <v>0.30360965465164358</v>
      </c>
    </row>
    <row r="7441" spans="3:10" x14ac:dyDescent="0.3">
      <c r="C7441">
        <v>6964</v>
      </c>
      <c r="D7441" s="40">
        <v>2.1815230535498098</v>
      </c>
      <c r="I7441">
        <v>6964</v>
      </c>
      <c r="J7441" s="134">
        <v>0.33138992094734809</v>
      </c>
    </row>
    <row r="7442" spans="3:10" x14ac:dyDescent="0.3">
      <c r="C7442">
        <v>6965</v>
      </c>
      <c r="D7442" s="40">
        <v>2.8225520414246517</v>
      </c>
      <c r="I7442">
        <v>6965</v>
      </c>
      <c r="J7442" s="134">
        <v>0.23940818662136665</v>
      </c>
    </row>
    <row r="7443" spans="3:10" x14ac:dyDescent="0.3">
      <c r="C7443">
        <v>6966</v>
      </c>
      <c r="D7443" s="40">
        <v>2.6633488009802377</v>
      </c>
      <c r="I7443">
        <v>6966</v>
      </c>
      <c r="J7443" s="134">
        <v>0.30818334651312518</v>
      </c>
    </row>
    <row r="7444" spans="3:10" x14ac:dyDescent="0.3">
      <c r="C7444">
        <v>6967</v>
      </c>
      <c r="D7444" s="40">
        <v>1.7580018509338089</v>
      </c>
      <c r="I7444">
        <v>6967</v>
      </c>
      <c r="J7444" s="134">
        <v>0.14893198690456599</v>
      </c>
    </row>
    <row r="7445" spans="3:10" x14ac:dyDescent="0.3">
      <c r="C7445">
        <v>6968</v>
      </c>
      <c r="D7445" s="40">
        <v>2.1985306329989793</v>
      </c>
      <c r="I7445">
        <v>6968</v>
      </c>
      <c r="J7445" s="134">
        <v>0.29088715692403988</v>
      </c>
    </row>
    <row r="7446" spans="3:10" x14ac:dyDescent="0.3">
      <c r="C7446">
        <v>6969</v>
      </c>
      <c r="D7446" s="40">
        <v>2.6838016682984827</v>
      </c>
      <c r="I7446">
        <v>6969</v>
      </c>
      <c r="J7446" s="134">
        <v>0.20999011832460335</v>
      </c>
    </row>
    <row r="7447" spans="3:10" x14ac:dyDescent="0.3">
      <c r="C7447">
        <v>6970</v>
      </c>
      <c r="D7447" s="40">
        <v>1.8048521195018346</v>
      </c>
      <c r="I7447">
        <v>6970</v>
      </c>
      <c r="J7447" s="134">
        <v>0.33270128629014883</v>
      </c>
    </row>
    <row r="7448" spans="3:10" x14ac:dyDescent="0.3">
      <c r="C7448">
        <v>6971</v>
      </c>
      <c r="D7448" s="40">
        <v>2.2575311473770845</v>
      </c>
      <c r="I7448">
        <v>6971</v>
      </c>
      <c r="J7448" s="134">
        <v>0.20165103222560288</v>
      </c>
    </row>
    <row r="7449" spans="3:10" x14ac:dyDescent="0.3">
      <c r="C7449">
        <v>6972</v>
      </c>
      <c r="D7449" s="40">
        <v>3.3725472800756693</v>
      </c>
      <c r="I7449">
        <v>6972</v>
      </c>
      <c r="J7449" s="134">
        <v>0.19563976535244243</v>
      </c>
    </row>
    <row r="7450" spans="3:10" x14ac:dyDescent="0.3">
      <c r="C7450">
        <v>6973</v>
      </c>
      <c r="D7450" s="40">
        <v>1.8554502224597205</v>
      </c>
      <c r="I7450">
        <v>6973</v>
      </c>
      <c r="J7450" s="134">
        <v>0.19717185282691685</v>
      </c>
    </row>
    <row r="7451" spans="3:10" x14ac:dyDescent="0.3">
      <c r="C7451">
        <v>6974</v>
      </c>
      <c r="D7451" s="40">
        <v>2.3002276689794945</v>
      </c>
      <c r="I7451">
        <v>6974</v>
      </c>
      <c r="J7451" s="134">
        <v>0.19201737555017573</v>
      </c>
    </row>
    <row r="7452" spans="3:10" x14ac:dyDescent="0.3">
      <c r="C7452">
        <v>6975</v>
      </c>
      <c r="D7452" s="40">
        <v>3.0461695651495586</v>
      </c>
      <c r="I7452">
        <v>6975</v>
      </c>
      <c r="J7452" s="134">
        <v>0.31642018372453329</v>
      </c>
    </row>
    <row r="7453" spans="3:10" x14ac:dyDescent="0.3">
      <c r="C7453">
        <v>6976</v>
      </c>
      <c r="D7453" s="40">
        <v>2.0236819687487682</v>
      </c>
      <c r="I7453">
        <v>6976</v>
      </c>
      <c r="J7453" s="134">
        <v>0.19203020143522509</v>
      </c>
    </row>
    <row r="7454" spans="3:10" x14ac:dyDescent="0.3">
      <c r="C7454">
        <v>6977</v>
      </c>
      <c r="D7454" s="40">
        <v>2.8296436135893539</v>
      </c>
      <c r="I7454">
        <v>6977</v>
      </c>
      <c r="J7454" s="134">
        <v>0.10001136243054987</v>
      </c>
    </row>
    <row r="7455" spans="3:10" x14ac:dyDescent="0.3">
      <c r="C7455">
        <v>6978</v>
      </c>
      <c r="D7455" s="40">
        <v>1.90410040149224</v>
      </c>
      <c r="I7455">
        <v>6978</v>
      </c>
      <c r="J7455" s="134">
        <v>0.24869416827994417</v>
      </c>
    </row>
    <row r="7456" spans="3:10" x14ac:dyDescent="0.3">
      <c r="C7456">
        <v>6979</v>
      </c>
      <c r="D7456" s="40">
        <v>2.5764205719512847</v>
      </c>
      <c r="I7456">
        <v>6979</v>
      </c>
      <c r="J7456" s="134">
        <v>0.24092277495978576</v>
      </c>
    </row>
    <row r="7457" spans="3:10" x14ac:dyDescent="0.3">
      <c r="C7457">
        <v>6980</v>
      </c>
      <c r="D7457" s="40">
        <v>2.7509079656745863</v>
      </c>
      <c r="I7457">
        <v>6980</v>
      </c>
      <c r="J7457" s="134">
        <v>0.25541745495824442</v>
      </c>
    </row>
    <row r="7458" spans="3:10" x14ac:dyDescent="0.3">
      <c r="C7458">
        <v>6981</v>
      </c>
      <c r="D7458" s="40">
        <v>2.3952578766235737</v>
      </c>
      <c r="I7458">
        <v>6981</v>
      </c>
      <c r="J7458" s="134">
        <v>0.33481775545634496</v>
      </c>
    </row>
    <row r="7459" spans="3:10" x14ac:dyDescent="0.3">
      <c r="C7459">
        <v>6982</v>
      </c>
      <c r="D7459" s="40">
        <v>1.8456777089216978</v>
      </c>
      <c r="I7459">
        <v>6982</v>
      </c>
      <c r="J7459" s="134">
        <v>0.27983388328259262</v>
      </c>
    </row>
    <row r="7460" spans="3:10" x14ac:dyDescent="0.3">
      <c r="C7460">
        <v>6983</v>
      </c>
      <c r="D7460" s="40">
        <v>2.8945104236982782</v>
      </c>
      <c r="I7460">
        <v>6983</v>
      </c>
      <c r="J7460" s="134">
        <v>0.20697572494077554</v>
      </c>
    </row>
    <row r="7461" spans="3:10" x14ac:dyDescent="0.3">
      <c r="C7461">
        <v>6984</v>
      </c>
      <c r="D7461" s="40">
        <v>2.1786645295324041</v>
      </c>
      <c r="I7461">
        <v>6984</v>
      </c>
      <c r="J7461" s="134">
        <v>0.20663962389879509</v>
      </c>
    </row>
    <row r="7462" spans="3:10" x14ac:dyDescent="0.3">
      <c r="C7462">
        <v>6985</v>
      </c>
      <c r="D7462" s="40">
        <v>2.3335514054099837</v>
      </c>
      <c r="I7462">
        <v>6985</v>
      </c>
      <c r="J7462" s="134">
        <v>0.26901265073617142</v>
      </c>
    </row>
    <row r="7463" spans="3:10" x14ac:dyDescent="0.3">
      <c r="C7463">
        <v>6986</v>
      </c>
      <c r="D7463" s="40">
        <v>3.3329200722668828</v>
      </c>
      <c r="I7463">
        <v>6986</v>
      </c>
      <c r="J7463" s="134">
        <v>0.13839404077852469</v>
      </c>
    </row>
    <row r="7464" spans="3:10" x14ac:dyDescent="0.3">
      <c r="C7464">
        <v>6987</v>
      </c>
      <c r="D7464" s="40">
        <v>2.2669493983560023</v>
      </c>
      <c r="I7464">
        <v>6987</v>
      </c>
      <c r="J7464" s="134">
        <v>0.22625030272553825</v>
      </c>
    </row>
    <row r="7465" spans="3:10" x14ac:dyDescent="0.3">
      <c r="C7465">
        <v>6988</v>
      </c>
      <c r="D7465" s="40">
        <v>1.7440377666336329</v>
      </c>
      <c r="I7465">
        <v>6988</v>
      </c>
      <c r="J7465" s="134">
        <v>0.35577531827259823</v>
      </c>
    </row>
    <row r="7466" spans="3:10" x14ac:dyDescent="0.3">
      <c r="C7466">
        <v>6989</v>
      </c>
      <c r="D7466" s="40">
        <v>3.0449098487256077</v>
      </c>
      <c r="I7466">
        <v>6989</v>
      </c>
      <c r="J7466" s="134">
        <v>0.12756577225318355</v>
      </c>
    </row>
    <row r="7467" spans="3:10" x14ac:dyDescent="0.3">
      <c r="C7467">
        <v>6990</v>
      </c>
      <c r="D7467" s="40">
        <v>2.8550501245196069</v>
      </c>
      <c r="I7467">
        <v>6990</v>
      </c>
      <c r="J7467" s="134">
        <v>0.21514032313374543</v>
      </c>
    </row>
    <row r="7468" spans="3:10" x14ac:dyDescent="0.3">
      <c r="C7468">
        <v>6991</v>
      </c>
      <c r="D7468" s="40">
        <v>2.3704243677192141</v>
      </c>
      <c r="I7468">
        <v>6991</v>
      </c>
      <c r="J7468" s="134">
        <v>0.18411530113671715</v>
      </c>
    </row>
    <row r="7469" spans="3:10" x14ac:dyDescent="0.3">
      <c r="C7469">
        <v>6992</v>
      </c>
      <c r="D7469" s="40">
        <v>1.525466706431811</v>
      </c>
      <c r="I7469">
        <v>6992</v>
      </c>
      <c r="J7469" s="134">
        <v>0.20451406364168689</v>
      </c>
    </row>
    <row r="7470" spans="3:10" x14ac:dyDescent="0.3">
      <c r="C7470">
        <v>6993</v>
      </c>
      <c r="D7470" s="40">
        <v>1.8913164107932416</v>
      </c>
      <c r="I7470">
        <v>6993</v>
      </c>
      <c r="J7470" s="134">
        <v>0.27083692919885127</v>
      </c>
    </row>
    <row r="7471" spans="3:10" x14ac:dyDescent="0.3">
      <c r="C7471">
        <v>6994</v>
      </c>
      <c r="D7471" s="40">
        <v>1.8387214126889888</v>
      </c>
      <c r="I7471">
        <v>6994</v>
      </c>
      <c r="J7471" s="134">
        <v>0.22223927641207353</v>
      </c>
    </row>
    <row r="7472" spans="3:10" x14ac:dyDescent="0.3">
      <c r="C7472">
        <v>6995</v>
      </c>
      <c r="D7472" s="40">
        <v>1.998158222793776</v>
      </c>
      <c r="I7472">
        <v>6995</v>
      </c>
      <c r="J7472" s="134">
        <v>8.0337439731918758E-2</v>
      </c>
    </row>
    <row r="7473" spans="3:10" x14ac:dyDescent="0.3">
      <c r="C7473">
        <v>6996</v>
      </c>
      <c r="D7473" s="40">
        <v>2.1241264701306108</v>
      </c>
      <c r="I7473">
        <v>6996</v>
      </c>
      <c r="J7473" s="134">
        <v>0.21986780212256551</v>
      </c>
    </row>
    <row r="7474" spans="3:10" x14ac:dyDescent="0.3">
      <c r="C7474">
        <v>6997</v>
      </c>
      <c r="D7474" s="40">
        <v>1.9037596213896795</v>
      </c>
      <c r="I7474">
        <v>6997</v>
      </c>
      <c r="J7474" s="134">
        <v>0.21140841926820131</v>
      </c>
    </row>
    <row r="7475" spans="3:10" x14ac:dyDescent="0.3">
      <c r="C7475">
        <v>6998</v>
      </c>
      <c r="D7475" s="40">
        <v>1.6467145681983038</v>
      </c>
      <c r="I7475">
        <v>6998</v>
      </c>
      <c r="J7475" s="134">
        <v>0.1152272832051886</v>
      </c>
    </row>
    <row r="7476" spans="3:10" x14ac:dyDescent="0.3">
      <c r="C7476">
        <v>6999</v>
      </c>
      <c r="D7476" s="40">
        <v>3.640320606926795</v>
      </c>
      <c r="I7476">
        <v>6999</v>
      </c>
      <c r="J7476" s="134">
        <v>0.3411062425014173</v>
      </c>
    </row>
    <row r="7477" spans="3:10" x14ac:dyDescent="0.3">
      <c r="C7477">
        <v>7000</v>
      </c>
      <c r="D7477" s="40">
        <v>3.1381619329009718</v>
      </c>
      <c r="I7477">
        <v>7000</v>
      </c>
      <c r="J7477" s="134">
        <v>0.16909300302332375</v>
      </c>
    </row>
    <row r="7478" spans="3:10" x14ac:dyDescent="0.3">
      <c r="C7478">
        <v>7001</v>
      </c>
      <c r="D7478" s="40">
        <v>3.1621701940746831</v>
      </c>
      <c r="I7478">
        <v>7001</v>
      </c>
      <c r="J7478" s="134">
        <v>0.15293317000274786</v>
      </c>
    </row>
    <row r="7479" spans="3:10" x14ac:dyDescent="0.3">
      <c r="C7479">
        <v>7002</v>
      </c>
      <c r="D7479" s="40">
        <v>1.8544109050339823</v>
      </c>
      <c r="I7479">
        <v>7002</v>
      </c>
      <c r="J7479" s="134">
        <v>0.22042534694947946</v>
      </c>
    </row>
    <row r="7480" spans="3:10" x14ac:dyDescent="0.3">
      <c r="C7480">
        <v>7003</v>
      </c>
      <c r="D7480" s="40">
        <v>2.9144808591122477</v>
      </c>
      <c r="I7480">
        <v>7003</v>
      </c>
      <c r="J7480" s="134">
        <v>0.29658902385811459</v>
      </c>
    </row>
    <row r="7481" spans="3:10" x14ac:dyDescent="0.3">
      <c r="C7481">
        <v>7004</v>
      </c>
      <c r="D7481" s="40">
        <v>2.0571956929526083</v>
      </c>
      <c r="I7481">
        <v>7004</v>
      </c>
      <c r="J7481" s="134">
        <v>0.26738778434973809</v>
      </c>
    </row>
    <row r="7482" spans="3:10" x14ac:dyDescent="0.3">
      <c r="C7482">
        <v>7005</v>
      </c>
      <c r="D7482" s="40">
        <v>2.3399064121279478</v>
      </c>
      <c r="I7482">
        <v>7005</v>
      </c>
      <c r="J7482" s="134">
        <v>0.18093776419923868</v>
      </c>
    </row>
    <row r="7483" spans="3:10" x14ac:dyDescent="0.3">
      <c r="C7483">
        <v>7006</v>
      </c>
      <c r="D7483" s="40">
        <v>3.1359201328634971</v>
      </c>
      <c r="I7483">
        <v>7006</v>
      </c>
      <c r="J7483" s="134">
        <v>0.37006805784266983</v>
      </c>
    </row>
    <row r="7484" spans="3:10" x14ac:dyDescent="0.3">
      <c r="C7484">
        <v>7007</v>
      </c>
      <c r="D7484" s="40">
        <v>2.491003899561238</v>
      </c>
      <c r="I7484">
        <v>7007</v>
      </c>
      <c r="J7484" s="134">
        <v>0.17336544635223494</v>
      </c>
    </row>
    <row r="7485" spans="3:10" x14ac:dyDescent="0.3">
      <c r="C7485">
        <v>7008</v>
      </c>
      <c r="D7485" s="40">
        <v>2.9778214926425854</v>
      </c>
      <c r="I7485">
        <v>7008</v>
      </c>
      <c r="J7485" s="134">
        <v>0.1692060004315461</v>
      </c>
    </row>
    <row r="7486" spans="3:10" x14ac:dyDescent="0.3">
      <c r="C7486">
        <v>7009</v>
      </c>
      <c r="D7486" s="40">
        <v>2.9542214032098739</v>
      </c>
      <c r="I7486">
        <v>7009</v>
      </c>
      <c r="J7486" s="134">
        <v>0.27543789015813558</v>
      </c>
    </row>
    <row r="7487" spans="3:10" x14ac:dyDescent="0.3">
      <c r="C7487">
        <v>7010</v>
      </c>
      <c r="D7487" s="40">
        <v>2.576660670112612</v>
      </c>
      <c r="I7487">
        <v>7010</v>
      </c>
      <c r="J7487" s="134">
        <v>0.26523436306606785</v>
      </c>
    </row>
    <row r="7488" spans="3:10" x14ac:dyDescent="0.3">
      <c r="C7488">
        <v>7011</v>
      </c>
      <c r="D7488" s="40">
        <v>2.1754456610301554</v>
      </c>
      <c r="I7488">
        <v>7011</v>
      </c>
      <c r="J7488" s="134">
        <v>0.23910760094613703</v>
      </c>
    </row>
    <row r="7489" spans="3:10" x14ac:dyDescent="0.3">
      <c r="C7489">
        <v>7012</v>
      </c>
      <c r="D7489" s="40">
        <v>2.6434052261257155</v>
      </c>
      <c r="I7489">
        <v>7012</v>
      </c>
      <c r="J7489" s="134">
        <v>0.32115694290100705</v>
      </c>
    </row>
    <row r="7490" spans="3:10" x14ac:dyDescent="0.3">
      <c r="C7490">
        <v>7013</v>
      </c>
      <c r="D7490" s="40">
        <v>2.2705056966215005</v>
      </c>
      <c r="I7490">
        <v>7013</v>
      </c>
      <c r="J7490" s="134">
        <v>0.17163941781396508</v>
      </c>
    </row>
    <row r="7491" spans="3:10" x14ac:dyDescent="0.3">
      <c r="C7491">
        <v>7014</v>
      </c>
      <c r="D7491" s="40">
        <v>2.970997448537076</v>
      </c>
      <c r="I7491">
        <v>7014</v>
      </c>
      <c r="J7491" s="134">
        <v>0.15179294866482329</v>
      </c>
    </row>
    <row r="7492" spans="3:10" x14ac:dyDescent="0.3">
      <c r="C7492">
        <v>7015</v>
      </c>
      <c r="D7492" s="40">
        <v>2.1711853544459867</v>
      </c>
      <c r="I7492">
        <v>7015</v>
      </c>
      <c r="J7492" s="134">
        <v>0.34004151536166849</v>
      </c>
    </row>
    <row r="7493" spans="3:10" x14ac:dyDescent="0.3">
      <c r="C7493">
        <v>7016</v>
      </c>
      <c r="D7493" s="40">
        <v>2.4200351856654043</v>
      </c>
      <c r="I7493">
        <v>7016</v>
      </c>
      <c r="J7493" s="134">
        <v>0.23465379929913222</v>
      </c>
    </row>
    <row r="7494" spans="3:10" x14ac:dyDescent="0.3">
      <c r="C7494">
        <v>7017</v>
      </c>
      <c r="D7494" s="40">
        <v>1.9122577919731594</v>
      </c>
      <c r="I7494">
        <v>7017</v>
      </c>
      <c r="J7494" s="134">
        <v>0.34800173747857266</v>
      </c>
    </row>
    <row r="7495" spans="3:10" x14ac:dyDescent="0.3">
      <c r="C7495">
        <v>7018</v>
      </c>
      <c r="D7495" s="40">
        <v>3.3620354834581492</v>
      </c>
      <c r="I7495">
        <v>7018</v>
      </c>
      <c r="J7495" s="134">
        <v>0.24165452912274321</v>
      </c>
    </row>
    <row r="7496" spans="3:10" x14ac:dyDescent="0.3">
      <c r="C7496">
        <v>7019</v>
      </c>
      <c r="D7496" s="40">
        <v>2.7584714323435078</v>
      </c>
      <c r="I7496">
        <v>7019</v>
      </c>
      <c r="J7496" s="134">
        <v>0.12847934455885524</v>
      </c>
    </row>
    <row r="7497" spans="3:10" x14ac:dyDescent="0.3">
      <c r="C7497">
        <v>7020</v>
      </c>
      <c r="D7497" s="40">
        <v>2.8912339174454464</v>
      </c>
      <c r="I7497">
        <v>7020</v>
      </c>
      <c r="J7497" s="134">
        <v>0.19061664428953784</v>
      </c>
    </row>
    <row r="7498" spans="3:10" x14ac:dyDescent="0.3">
      <c r="C7498">
        <v>7021</v>
      </c>
      <c r="D7498" s="40">
        <v>2.6948029928049992</v>
      </c>
      <c r="I7498">
        <v>7021</v>
      </c>
      <c r="J7498" s="134">
        <v>0.13389393858858134</v>
      </c>
    </row>
    <row r="7499" spans="3:10" x14ac:dyDescent="0.3">
      <c r="C7499">
        <v>7022</v>
      </c>
      <c r="D7499" s="40">
        <v>3.0726554499344831</v>
      </c>
      <c r="I7499">
        <v>7022</v>
      </c>
      <c r="J7499" s="134">
        <v>0.23388545706745112</v>
      </c>
    </row>
    <row r="7500" spans="3:10" x14ac:dyDescent="0.3">
      <c r="C7500">
        <v>7023</v>
      </c>
      <c r="D7500" s="40">
        <v>2.3988194241424652</v>
      </c>
      <c r="I7500">
        <v>7023</v>
      </c>
      <c r="J7500" s="134">
        <v>0.33808066331060016</v>
      </c>
    </row>
    <row r="7501" spans="3:10" x14ac:dyDescent="0.3">
      <c r="C7501">
        <v>7024</v>
      </c>
      <c r="D7501" s="40">
        <v>2.3215131161137061</v>
      </c>
      <c r="I7501">
        <v>7024</v>
      </c>
      <c r="J7501" s="134">
        <v>9.5577300435129464E-2</v>
      </c>
    </row>
    <row r="7502" spans="3:10" x14ac:dyDescent="0.3">
      <c r="C7502">
        <v>7025</v>
      </c>
      <c r="D7502" s="40">
        <v>2.0650552514859117</v>
      </c>
      <c r="I7502">
        <v>7025</v>
      </c>
      <c r="J7502" s="134">
        <v>0.24406192382784875</v>
      </c>
    </row>
    <row r="7503" spans="3:10" x14ac:dyDescent="0.3">
      <c r="C7503">
        <v>7026</v>
      </c>
      <c r="D7503" s="40">
        <v>2.1792282892700312</v>
      </c>
      <c r="I7503">
        <v>7026</v>
      </c>
      <c r="J7503" s="134">
        <v>0.21654198264615543</v>
      </c>
    </row>
    <row r="7504" spans="3:10" x14ac:dyDescent="0.3">
      <c r="C7504">
        <v>7027</v>
      </c>
      <c r="D7504" s="40">
        <v>2.5869558938248258</v>
      </c>
      <c r="I7504">
        <v>7027</v>
      </c>
      <c r="J7504" s="134">
        <v>0.2074181507217725</v>
      </c>
    </row>
    <row r="7505" spans="3:10" x14ac:dyDescent="0.3">
      <c r="C7505">
        <v>7028</v>
      </c>
      <c r="D7505" s="40">
        <v>1.6769516917721528</v>
      </c>
      <c r="I7505">
        <v>7028</v>
      </c>
      <c r="J7505" s="134">
        <v>0.28807619653879901</v>
      </c>
    </row>
    <row r="7506" spans="3:10" x14ac:dyDescent="0.3">
      <c r="C7506">
        <v>7029</v>
      </c>
      <c r="D7506" s="40">
        <v>3.5969058593435035</v>
      </c>
      <c r="I7506">
        <v>7029</v>
      </c>
      <c r="J7506" s="134">
        <v>0.36860313810147782</v>
      </c>
    </row>
    <row r="7507" spans="3:10" x14ac:dyDescent="0.3">
      <c r="C7507">
        <v>7030</v>
      </c>
      <c r="D7507" s="40">
        <v>2.2957952886980459</v>
      </c>
      <c r="I7507">
        <v>7030</v>
      </c>
      <c r="J7507" s="134">
        <v>0.16589611426809769</v>
      </c>
    </row>
    <row r="7508" spans="3:10" x14ac:dyDescent="0.3">
      <c r="C7508">
        <v>7031</v>
      </c>
      <c r="D7508" s="40">
        <v>2.3443357605227111</v>
      </c>
      <c r="I7508">
        <v>7031</v>
      </c>
      <c r="J7508" s="134">
        <v>0.11803909588762873</v>
      </c>
    </row>
    <row r="7509" spans="3:10" x14ac:dyDescent="0.3">
      <c r="C7509">
        <v>7032</v>
      </c>
      <c r="D7509" s="40">
        <v>2.8204596252094287</v>
      </c>
      <c r="I7509">
        <v>7032</v>
      </c>
      <c r="J7509" s="134">
        <v>0.2055623801676596</v>
      </c>
    </row>
    <row r="7510" spans="3:10" x14ac:dyDescent="0.3">
      <c r="C7510">
        <v>7033</v>
      </c>
      <c r="D7510" s="40">
        <v>2.5874724874784834</v>
      </c>
      <c r="I7510">
        <v>7033</v>
      </c>
      <c r="J7510" s="134">
        <v>0.24140252898802395</v>
      </c>
    </row>
    <row r="7511" spans="3:10" x14ac:dyDescent="0.3">
      <c r="C7511">
        <v>7034</v>
      </c>
      <c r="D7511" s="40">
        <v>2.7173443539540743</v>
      </c>
      <c r="I7511">
        <v>7034</v>
      </c>
      <c r="J7511" s="134">
        <v>0.35746878947347871</v>
      </c>
    </row>
    <row r="7512" spans="3:10" x14ac:dyDescent="0.3">
      <c r="C7512">
        <v>7035</v>
      </c>
      <c r="D7512" s="40">
        <v>3.2692113766807767</v>
      </c>
      <c r="I7512">
        <v>7035</v>
      </c>
      <c r="J7512" s="134">
        <v>0.30508432617853565</v>
      </c>
    </row>
    <row r="7513" spans="3:10" x14ac:dyDescent="0.3">
      <c r="C7513">
        <v>7036</v>
      </c>
      <c r="D7513" s="40">
        <v>2.0430325689590334</v>
      </c>
      <c r="I7513">
        <v>7036</v>
      </c>
      <c r="J7513" s="134">
        <v>0.16606153517585276</v>
      </c>
    </row>
    <row r="7514" spans="3:10" x14ac:dyDescent="0.3">
      <c r="C7514">
        <v>7037</v>
      </c>
      <c r="D7514" s="40">
        <v>1.9618062692989742</v>
      </c>
      <c r="I7514">
        <v>7037</v>
      </c>
      <c r="J7514" s="134">
        <v>0.31929972470319523</v>
      </c>
    </row>
    <row r="7515" spans="3:10" x14ac:dyDescent="0.3">
      <c r="C7515">
        <v>7038</v>
      </c>
      <c r="D7515" s="40">
        <v>2.3317506848291529</v>
      </c>
      <c r="I7515">
        <v>7038</v>
      </c>
      <c r="J7515" s="134">
        <v>0.13132563551617316</v>
      </c>
    </row>
    <row r="7516" spans="3:10" x14ac:dyDescent="0.3">
      <c r="C7516">
        <v>7039</v>
      </c>
      <c r="D7516" s="40">
        <v>2.984435860962761</v>
      </c>
      <c r="I7516">
        <v>7039</v>
      </c>
      <c r="J7516" s="134">
        <v>0.22860980967674238</v>
      </c>
    </row>
    <row r="7517" spans="3:10" x14ac:dyDescent="0.3">
      <c r="C7517">
        <v>7040</v>
      </c>
      <c r="D7517" s="40">
        <v>2.9799669760856995</v>
      </c>
      <c r="I7517">
        <v>7040</v>
      </c>
      <c r="J7517" s="134">
        <v>0.18902770435322713</v>
      </c>
    </row>
    <row r="7518" spans="3:10" x14ac:dyDescent="0.3">
      <c r="C7518">
        <v>7041</v>
      </c>
      <c r="D7518" s="40">
        <v>3.2055081736480893</v>
      </c>
      <c r="I7518">
        <v>7041</v>
      </c>
      <c r="J7518" s="134">
        <v>0.25492528872918774</v>
      </c>
    </row>
    <row r="7519" spans="3:10" x14ac:dyDescent="0.3">
      <c r="C7519">
        <v>7042</v>
      </c>
      <c r="D7519" s="40">
        <v>2.8391668017850824</v>
      </c>
      <c r="I7519">
        <v>7042</v>
      </c>
      <c r="J7519" s="134">
        <v>0.17959846728399653</v>
      </c>
    </row>
    <row r="7520" spans="3:10" x14ac:dyDescent="0.3">
      <c r="C7520">
        <v>7043</v>
      </c>
      <c r="D7520" s="40">
        <v>2.6389523994689297</v>
      </c>
      <c r="I7520">
        <v>7043</v>
      </c>
      <c r="J7520" s="134">
        <v>0.21429387888782792</v>
      </c>
    </row>
    <row r="7521" spans="3:10" x14ac:dyDescent="0.3">
      <c r="C7521">
        <v>7044</v>
      </c>
      <c r="D7521" s="40">
        <v>1.9270580752853523</v>
      </c>
      <c r="I7521">
        <v>7044</v>
      </c>
      <c r="J7521" s="134">
        <v>0.27180674690857543</v>
      </c>
    </row>
    <row r="7522" spans="3:10" x14ac:dyDescent="0.3">
      <c r="C7522">
        <v>7045</v>
      </c>
      <c r="D7522" s="40">
        <v>2.5608838118016459</v>
      </c>
      <c r="I7522">
        <v>7045</v>
      </c>
      <c r="J7522" s="134">
        <v>0.30994812061490529</v>
      </c>
    </row>
    <row r="7523" spans="3:10" x14ac:dyDescent="0.3">
      <c r="C7523">
        <v>7046</v>
      </c>
      <c r="D7523" s="40">
        <v>2.7152873790333145</v>
      </c>
      <c r="I7523">
        <v>7046</v>
      </c>
      <c r="J7523" s="134">
        <v>0.15739504112272229</v>
      </c>
    </row>
    <row r="7524" spans="3:10" x14ac:dyDescent="0.3">
      <c r="C7524">
        <v>7047</v>
      </c>
      <c r="D7524" s="40">
        <v>3.2850979561112332</v>
      </c>
      <c r="I7524">
        <v>7047</v>
      </c>
      <c r="J7524" s="134">
        <v>0.16746238224958065</v>
      </c>
    </row>
    <row r="7525" spans="3:10" x14ac:dyDescent="0.3">
      <c r="C7525">
        <v>7048</v>
      </c>
      <c r="D7525" s="40">
        <v>2.7568348833797929</v>
      </c>
      <c r="I7525">
        <v>7048</v>
      </c>
      <c r="J7525" s="134">
        <v>0.25987876441193247</v>
      </c>
    </row>
    <row r="7526" spans="3:10" x14ac:dyDescent="0.3">
      <c r="C7526">
        <v>7049</v>
      </c>
      <c r="D7526" s="40">
        <v>2.896603242374586</v>
      </c>
      <c r="I7526">
        <v>7049</v>
      </c>
      <c r="J7526" s="134">
        <v>0.1735939390842296</v>
      </c>
    </row>
    <row r="7527" spans="3:10" x14ac:dyDescent="0.3">
      <c r="C7527">
        <v>7050</v>
      </c>
      <c r="D7527" s="40">
        <v>2.8341658407915178</v>
      </c>
      <c r="I7527">
        <v>7050</v>
      </c>
      <c r="J7527" s="134">
        <v>0.16646674301040076</v>
      </c>
    </row>
    <row r="7528" spans="3:10" x14ac:dyDescent="0.3">
      <c r="C7528">
        <v>7051</v>
      </c>
      <c r="D7528" s="40">
        <v>3.5510267365617132</v>
      </c>
      <c r="I7528">
        <v>7051</v>
      </c>
      <c r="J7528" s="134">
        <v>0.33164877904339374</v>
      </c>
    </row>
    <row r="7529" spans="3:10" x14ac:dyDescent="0.3">
      <c r="C7529">
        <v>7052</v>
      </c>
      <c r="D7529" s="40">
        <v>2.7396882067745159</v>
      </c>
      <c r="I7529">
        <v>7052</v>
      </c>
      <c r="J7529" s="134">
        <v>0.26339589766081084</v>
      </c>
    </row>
    <row r="7530" spans="3:10" x14ac:dyDescent="0.3">
      <c r="C7530">
        <v>7053</v>
      </c>
      <c r="D7530" s="40">
        <v>3.2917762483244077</v>
      </c>
      <c r="I7530">
        <v>7053</v>
      </c>
      <c r="J7530" s="134">
        <v>0.18253349813235054</v>
      </c>
    </row>
    <row r="7531" spans="3:10" x14ac:dyDescent="0.3">
      <c r="C7531">
        <v>7054</v>
      </c>
      <c r="D7531" s="40">
        <v>2.8917690387065162</v>
      </c>
      <c r="I7531">
        <v>7054</v>
      </c>
      <c r="J7531" s="134">
        <v>0.25388263239867337</v>
      </c>
    </row>
    <row r="7532" spans="3:10" x14ac:dyDescent="0.3">
      <c r="C7532">
        <v>7055</v>
      </c>
      <c r="D7532" s="40">
        <v>2.5247260305934924</v>
      </c>
      <c r="I7532">
        <v>7055</v>
      </c>
      <c r="J7532" s="134">
        <v>0.34909855656525712</v>
      </c>
    </row>
    <row r="7533" spans="3:10" x14ac:dyDescent="0.3">
      <c r="C7533">
        <v>7056</v>
      </c>
      <c r="D7533" s="40">
        <v>2.5050796726091353</v>
      </c>
      <c r="I7533">
        <v>7056</v>
      </c>
      <c r="J7533" s="134">
        <v>0.28502845287500178</v>
      </c>
    </row>
    <row r="7534" spans="3:10" x14ac:dyDescent="0.3">
      <c r="C7534">
        <v>7057</v>
      </c>
      <c r="D7534" s="40">
        <v>2.8593173801710239</v>
      </c>
      <c r="I7534">
        <v>7057</v>
      </c>
      <c r="J7534" s="134">
        <v>0.21039649761152757</v>
      </c>
    </row>
    <row r="7535" spans="3:10" x14ac:dyDescent="0.3">
      <c r="C7535">
        <v>7058</v>
      </c>
      <c r="D7535" s="40">
        <v>2.8634807487585556</v>
      </c>
      <c r="I7535">
        <v>7058</v>
      </c>
      <c r="J7535" s="134">
        <v>0.26141579025194295</v>
      </c>
    </row>
    <row r="7536" spans="3:10" x14ac:dyDescent="0.3">
      <c r="C7536">
        <v>7059</v>
      </c>
      <c r="D7536" s="40">
        <v>1.8445434341552436</v>
      </c>
      <c r="I7536">
        <v>7059</v>
      </c>
      <c r="J7536" s="134">
        <v>0.23167699512886153</v>
      </c>
    </row>
    <row r="7537" spans="3:10" x14ac:dyDescent="0.3">
      <c r="C7537">
        <v>7060</v>
      </c>
      <c r="D7537" s="40">
        <v>1.6052330303386939</v>
      </c>
      <c r="I7537">
        <v>7060</v>
      </c>
      <c r="J7537" s="134">
        <v>0.29111110754717884</v>
      </c>
    </row>
    <row r="7538" spans="3:10" x14ac:dyDescent="0.3">
      <c r="C7538">
        <v>7061</v>
      </c>
      <c r="D7538" s="40">
        <v>2.992077187108265</v>
      </c>
      <c r="I7538">
        <v>7061</v>
      </c>
      <c r="J7538" s="134">
        <v>0.16036701762750316</v>
      </c>
    </row>
    <row r="7539" spans="3:10" x14ac:dyDescent="0.3">
      <c r="C7539">
        <v>7062</v>
      </c>
      <c r="D7539" s="40">
        <v>2.4314276711782168</v>
      </c>
      <c r="I7539">
        <v>7062</v>
      </c>
      <c r="J7539" s="134">
        <v>0.21431835426981438</v>
      </c>
    </row>
    <row r="7540" spans="3:10" x14ac:dyDescent="0.3">
      <c r="C7540">
        <v>7063</v>
      </c>
      <c r="D7540" s="40">
        <v>1.7230997094277618</v>
      </c>
      <c r="I7540">
        <v>7063</v>
      </c>
      <c r="J7540" s="134">
        <v>0.19769050395495213</v>
      </c>
    </row>
    <row r="7541" spans="3:10" x14ac:dyDescent="0.3">
      <c r="C7541">
        <v>7064</v>
      </c>
      <c r="D7541" s="40">
        <v>2.3925198354328812</v>
      </c>
      <c r="I7541">
        <v>7064</v>
      </c>
      <c r="J7541" s="134">
        <v>0.19686270314920384</v>
      </c>
    </row>
    <row r="7542" spans="3:10" x14ac:dyDescent="0.3">
      <c r="C7542">
        <v>7065</v>
      </c>
      <c r="D7542" s="40">
        <v>1.7249611113297489</v>
      </c>
      <c r="I7542">
        <v>7065</v>
      </c>
      <c r="J7542" s="134">
        <v>0.20897183718441092</v>
      </c>
    </row>
    <row r="7543" spans="3:10" x14ac:dyDescent="0.3">
      <c r="C7543">
        <v>7066</v>
      </c>
      <c r="D7543" s="40">
        <v>2.2615133829579017</v>
      </c>
      <c r="I7543">
        <v>7066</v>
      </c>
      <c r="J7543" s="134">
        <v>0.33768965715759358</v>
      </c>
    </row>
    <row r="7544" spans="3:10" x14ac:dyDescent="0.3">
      <c r="C7544">
        <v>7067</v>
      </c>
      <c r="D7544" s="40">
        <v>2.1300552913609954</v>
      </c>
      <c r="I7544">
        <v>7067</v>
      </c>
      <c r="J7544" s="134">
        <v>0.13555255764465346</v>
      </c>
    </row>
    <row r="7545" spans="3:10" x14ac:dyDescent="0.3">
      <c r="C7545">
        <v>7068</v>
      </c>
      <c r="D7545" s="40">
        <v>2.4170266583899718</v>
      </c>
      <c r="I7545">
        <v>7068</v>
      </c>
      <c r="J7545" s="134">
        <v>0.34890823922013392</v>
      </c>
    </row>
    <row r="7546" spans="3:10" x14ac:dyDescent="0.3">
      <c r="C7546">
        <v>7069</v>
      </c>
      <c r="D7546" s="40">
        <v>2.371610852424296</v>
      </c>
      <c r="I7546">
        <v>7069</v>
      </c>
      <c r="J7546" s="134">
        <v>7.1189564609803968E-2</v>
      </c>
    </row>
    <row r="7547" spans="3:10" x14ac:dyDescent="0.3">
      <c r="C7547">
        <v>7070</v>
      </c>
      <c r="D7547" s="40">
        <v>2.1218327220763293</v>
      </c>
      <c r="I7547">
        <v>7070</v>
      </c>
      <c r="J7547" s="134">
        <v>0.20781382784339364</v>
      </c>
    </row>
    <row r="7548" spans="3:10" x14ac:dyDescent="0.3">
      <c r="C7548">
        <v>7071</v>
      </c>
      <c r="D7548" s="40">
        <v>2.2353438459523773</v>
      </c>
      <c r="I7548">
        <v>7071</v>
      </c>
      <c r="J7548" s="134">
        <v>0.23095062365258756</v>
      </c>
    </row>
    <row r="7549" spans="3:10" x14ac:dyDescent="0.3">
      <c r="C7549">
        <v>7072</v>
      </c>
      <c r="D7549" s="40">
        <v>2.8749167184469258</v>
      </c>
      <c r="I7549">
        <v>7072</v>
      </c>
      <c r="J7549" s="134">
        <v>0.33758129221371092</v>
      </c>
    </row>
    <row r="7550" spans="3:10" x14ac:dyDescent="0.3">
      <c r="C7550">
        <v>7073</v>
      </c>
      <c r="D7550" s="40">
        <v>2.3396436554345281</v>
      </c>
      <c r="I7550">
        <v>7073</v>
      </c>
      <c r="J7550" s="134">
        <v>0.18486730106065985</v>
      </c>
    </row>
    <row r="7551" spans="3:10" x14ac:dyDescent="0.3">
      <c r="C7551">
        <v>7074</v>
      </c>
      <c r="D7551" s="40">
        <v>2.360143748462991</v>
      </c>
      <c r="I7551">
        <v>7074</v>
      </c>
      <c r="J7551" s="134">
        <v>0.19926722275703934</v>
      </c>
    </row>
    <row r="7552" spans="3:10" x14ac:dyDescent="0.3">
      <c r="C7552">
        <v>7075</v>
      </c>
      <c r="D7552" s="40">
        <v>1.7653976753993206</v>
      </c>
      <c r="I7552">
        <v>7075</v>
      </c>
      <c r="J7552" s="134">
        <v>0.31562576181440072</v>
      </c>
    </row>
    <row r="7553" spans="3:10" x14ac:dyDescent="0.3">
      <c r="C7553">
        <v>7076</v>
      </c>
      <c r="D7553" s="40">
        <v>1.6767430454986756</v>
      </c>
      <c r="I7553">
        <v>7076</v>
      </c>
      <c r="J7553" s="134">
        <v>0.23431451135664894</v>
      </c>
    </row>
    <row r="7554" spans="3:10" x14ac:dyDescent="0.3">
      <c r="C7554">
        <v>7077</v>
      </c>
      <c r="D7554" s="40">
        <v>2.2926853820117752</v>
      </c>
      <c r="I7554">
        <v>7077</v>
      </c>
      <c r="J7554" s="134">
        <v>0.100490157090803</v>
      </c>
    </row>
    <row r="7555" spans="3:10" x14ac:dyDescent="0.3">
      <c r="C7555">
        <v>7078</v>
      </c>
      <c r="D7555" s="40">
        <v>2.3907630817949306</v>
      </c>
      <c r="I7555">
        <v>7078</v>
      </c>
      <c r="J7555" s="134">
        <v>0.17473395739005038</v>
      </c>
    </row>
    <row r="7556" spans="3:10" x14ac:dyDescent="0.3">
      <c r="C7556">
        <v>7079</v>
      </c>
      <c r="D7556" s="40">
        <v>2.0140093852572822</v>
      </c>
      <c r="I7556">
        <v>7079</v>
      </c>
      <c r="J7556" s="134">
        <v>0.3275736528571116</v>
      </c>
    </row>
    <row r="7557" spans="3:10" x14ac:dyDescent="0.3">
      <c r="C7557">
        <v>7080</v>
      </c>
      <c r="D7557" s="40">
        <v>2.1836773789143265</v>
      </c>
      <c r="I7557">
        <v>7080</v>
      </c>
      <c r="J7557" s="134">
        <v>0.1700993842058458</v>
      </c>
    </row>
    <row r="7558" spans="3:10" x14ac:dyDescent="0.3">
      <c r="C7558">
        <v>7081</v>
      </c>
      <c r="D7558" s="40">
        <v>2.4810369117522066</v>
      </c>
      <c r="I7558">
        <v>7081</v>
      </c>
      <c r="J7558" s="134">
        <v>0.30003178336003056</v>
      </c>
    </row>
    <row r="7559" spans="3:10" x14ac:dyDescent="0.3">
      <c r="C7559">
        <v>7082</v>
      </c>
      <c r="D7559" s="40">
        <v>2.3349623910987169</v>
      </c>
      <c r="I7559">
        <v>7082</v>
      </c>
      <c r="J7559" s="134">
        <v>0.26951239671107086</v>
      </c>
    </row>
    <row r="7560" spans="3:10" x14ac:dyDescent="0.3">
      <c r="C7560">
        <v>7083</v>
      </c>
      <c r="D7560" s="40">
        <v>2.6792552210576011</v>
      </c>
      <c r="I7560">
        <v>7083</v>
      </c>
      <c r="J7560" s="134">
        <v>0.25940686140760438</v>
      </c>
    </row>
    <row r="7561" spans="3:10" x14ac:dyDescent="0.3">
      <c r="C7561">
        <v>7084</v>
      </c>
      <c r="D7561" s="40">
        <v>1.9496716546523749</v>
      </c>
      <c r="I7561">
        <v>7084</v>
      </c>
      <c r="J7561" s="134">
        <v>0.29034819922749056</v>
      </c>
    </row>
    <row r="7562" spans="3:10" x14ac:dyDescent="0.3">
      <c r="C7562">
        <v>7085</v>
      </c>
      <c r="D7562" s="40">
        <v>2.6085797359455141</v>
      </c>
      <c r="I7562">
        <v>7085</v>
      </c>
      <c r="J7562" s="134">
        <v>0.36563677335839895</v>
      </c>
    </row>
    <row r="7563" spans="3:10" x14ac:dyDescent="0.3">
      <c r="C7563">
        <v>7086</v>
      </c>
      <c r="D7563" s="40">
        <v>2.4126959234774117</v>
      </c>
      <c r="I7563">
        <v>7086</v>
      </c>
      <c r="J7563" s="134">
        <v>0.28034840403609351</v>
      </c>
    </row>
    <row r="7564" spans="3:10" x14ac:dyDescent="0.3">
      <c r="C7564">
        <v>7087</v>
      </c>
      <c r="D7564" s="40">
        <v>2.3836275275736707</v>
      </c>
      <c r="I7564">
        <v>7087</v>
      </c>
      <c r="J7564" s="134">
        <v>0.1277552263596573</v>
      </c>
    </row>
    <row r="7565" spans="3:10" x14ac:dyDescent="0.3">
      <c r="C7565">
        <v>7088</v>
      </c>
      <c r="D7565" s="40">
        <v>2.6411731216155019</v>
      </c>
      <c r="I7565">
        <v>7088</v>
      </c>
      <c r="J7565" s="134">
        <v>0.16409689812971906</v>
      </c>
    </row>
    <row r="7566" spans="3:10" x14ac:dyDescent="0.3">
      <c r="C7566">
        <v>7089</v>
      </c>
      <c r="D7566" s="40">
        <v>2.2842698320856902</v>
      </c>
      <c r="I7566">
        <v>7089</v>
      </c>
      <c r="J7566" s="134">
        <v>0.15920289302386692</v>
      </c>
    </row>
    <row r="7567" spans="3:10" x14ac:dyDescent="0.3">
      <c r="C7567">
        <v>7090</v>
      </c>
      <c r="D7567" s="40">
        <v>3.6767547053963847</v>
      </c>
      <c r="I7567">
        <v>7090</v>
      </c>
      <c r="J7567" s="134">
        <v>0.12754946279140733</v>
      </c>
    </row>
    <row r="7568" spans="3:10" x14ac:dyDescent="0.3">
      <c r="C7568">
        <v>7091</v>
      </c>
      <c r="D7568" s="40">
        <v>2.7785879399132858</v>
      </c>
      <c r="I7568">
        <v>7091</v>
      </c>
      <c r="J7568" s="134">
        <v>0.26712946250649727</v>
      </c>
    </row>
    <row r="7569" spans="3:10" x14ac:dyDescent="0.3">
      <c r="C7569">
        <v>7092</v>
      </c>
      <c r="D7569" s="40">
        <v>2.3098411798625422</v>
      </c>
      <c r="I7569">
        <v>7092</v>
      </c>
      <c r="J7569" s="134">
        <v>0.24747971573726302</v>
      </c>
    </row>
    <row r="7570" spans="3:10" x14ac:dyDescent="0.3">
      <c r="C7570">
        <v>7093</v>
      </c>
      <c r="D7570" s="40">
        <v>2.9705004784500235</v>
      </c>
      <c r="I7570">
        <v>7093</v>
      </c>
      <c r="J7570" s="134">
        <v>0.15523288296329341</v>
      </c>
    </row>
    <row r="7571" spans="3:10" x14ac:dyDescent="0.3">
      <c r="C7571">
        <v>7094</v>
      </c>
      <c r="D7571" s="40">
        <v>2.353760877582062</v>
      </c>
      <c r="I7571">
        <v>7094</v>
      </c>
      <c r="J7571" s="134">
        <v>0.21678754118350185</v>
      </c>
    </row>
    <row r="7572" spans="3:10" x14ac:dyDescent="0.3">
      <c r="C7572">
        <v>7095</v>
      </c>
      <c r="D7572" s="40">
        <v>2.6524565198150172</v>
      </c>
      <c r="I7572">
        <v>7095</v>
      </c>
      <c r="J7572" s="134">
        <v>0.2326403844802758</v>
      </c>
    </row>
    <row r="7573" spans="3:10" x14ac:dyDescent="0.3">
      <c r="C7573">
        <v>7096</v>
      </c>
      <c r="D7573" s="40">
        <v>2.4266482632156872</v>
      </c>
      <c r="I7573">
        <v>7096</v>
      </c>
      <c r="J7573" s="134">
        <v>0.37360634882819599</v>
      </c>
    </row>
    <row r="7574" spans="3:10" x14ac:dyDescent="0.3">
      <c r="C7574">
        <v>7097</v>
      </c>
      <c r="D7574" s="40">
        <v>2.0287106109949091</v>
      </c>
      <c r="I7574">
        <v>7097</v>
      </c>
      <c r="J7574" s="134">
        <v>0.15602293446556992</v>
      </c>
    </row>
    <row r="7575" spans="3:10" x14ac:dyDescent="0.3">
      <c r="C7575">
        <v>7098</v>
      </c>
      <c r="D7575" s="40">
        <v>2.4080998600981167</v>
      </c>
      <c r="I7575">
        <v>7098</v>
      </c>
      <c r="J7575" s="134">
        <v>0.26020663250194564</v>
      </c>
    </row>
    <row r="7576" spans="3:10" x14ac:dyDescent="0.3">
      <c r="C7576">
        <v>7099</v>
      </c>
      <c r="D7576" s="40">
        <v>3.3213728110314689</v>
      </c>
      <c r="I7576">
        <v>7099</v>
      </c>
      <c r="J7576" s="134">
        <v>0.22852545635168764</v>
      </c>
    </row>
    <row r="7577" spans="3:10" x14ac:dyDescent="0.3">
      <c r="C7577">
        <v>7100</v>
      </c>
      <c r="D7577" s="40">
        <v>2.5128917327830735</v>
      </c>
      <c r="I7577">
        <v>7100</v>
      </c>
      <c r="J7577" s="134">
        <v>0.35063169482848955</v>
      </c>
    </row>
    <row r="7578" spans="3:10" x14ac:dyDescent="0.3">
      <c r="C7578">
        <v>7101</v>
      </c>
      <c r="D7578" s="40">
        <v>3.1093822214233184</v>
      </c>
      <c r="I7578">
        <v>7101</v>
      </c>
      <c r="J7578" s="134">
        <v>0.24231401534596198</v>
      </c>
    </row>
    <row r="7579" spans="3:10" x14ac:dyDescent="0.3">
      <c r="C7579">
        <v>7102</v>
      </c>
      <c r="D7579" s="40">
        <v>2.3987112314936798</v>
      </c>
      <c r="I7579">
        <v>7102</v>
      </c>
      <c r="J7579" s="134">
        <v>0.18236390360128341</v>
      </c>
    </row>
    <row r="7580" spans="3:10" x14ac:dyDescent="0.3">
      <c r="C7580">
        <v>7103</v>
      </c>
      <c r="D7580" s="40">
        <v>1.910119757693274</v>
      </c>
      <c r="I7580">
        <v>7103</v>
      </c>
      <c r="J7580" s="134">
        <v>0.19732512588600826</v>
      </c>
    </row>
    <row r="7581" spans="3:10" x14ac:dyDescent="0.3">
      <c r="C7581">
        <v>7104</v>
      </c>
      <c r="D7581" s="40">
        <v>2.6144427680023337</v>
      </c>
      <c r="I7581">
        <v>7104</v>
      </c>
      <c r="J7581" s="134">
        <v>0.29718910802430876</v>
      </c>
    </row>
    <row r="7582" spans="3:10" x14ac:dyDescent="0.3">
      <c r="C7582">
        <v>7105</v>
      </c>
      <c r="D7582" s="40">
        <v>2.1095142957671356</v>
      </c>
      <c r="I7582">
        <v>7105</v>
      </c>
      <c r="J7582" s="134">
        <v>0.24954348244505375</v>
      </c>
    </row>
    <row r="7583" spans="3:10" x14ac:dyDescent="0.3">
      <c r="C7583">
        <v>7106</v>
      </c>
      <c r="D7583" s="40">
        <v>2.5999324964524693</v>
      </c>
      <c r="I7583">
        <v>7106</v>
      </c>
      <c r="J7583" s="134">
        <v>0.25306555865468305</v>
      </c>
    </row>
    <row r="7584" spans="3:10" x14ac:dyDescent="0.3">
      <c r="C7584">
        <v>7107</v>
      </c>
      <c r="D7584" s="40">
        <v>2.1324170544897392</v>
      </c>
      <c r="I7584">
        <v>7107</v>
      </c>
      <c r="J7584" s="134">
        <v>0.29459216242676622</v>
      </c>
    </row>
    <row r="7585" spans="3:10" x14ac:dyDescent="0.3">
      <c r="C7585">
        <v>7108</v>
      </c>
      <c r="D7585" s="40">
        <v>2.1841836881626531</v>
      </c>
      <c r="I7585">
        <v>7108</v>
      </c>
      <c r="J7585" s="134">
        <v>0.20996972044482698</v>
      </c>
    </row>
    <row r="7586" spans="3:10" x14ac:dyDescent="0.3">
      <c r="C7586">
        <v>7109</v>
      </c>
      <c r="D7586" s="40">
        <v>1.9510511217274664</v>
      </c>
      <c r="I7586">
        <v>7109</v>
      </c>
      <c r="J7586" s="134">
        <v>0.2105159252629929</v>
      </c>
    </row>
    <row r="7587" spans="3:10" x14ac:dyDescent="0.3">
      <c r="C7587">
        <v>7110</v>
      </c>
      <c r="D7587" s="40">
        <v>2.9853955952072502</v>
      </c>
      <c r="I7587">
        <v>7110</v>
      </c>
      <c r="J7587" s="134">
        <v>0.18533995357303201</v>
      </c>
    </row>
    <row r="7588" spans="3:10" x14ac:dyDescent="0.3">
      <c r="C7588">
        <v>7111</v>
      </c>
      <c r="D7588" s="40">
        <v>2.6654333239594399</v>
      </c>
      <c r="I7588">
        <v>7111</v>
      </c>
      <c r="J7588" s="134">
        <v>0.30976993488370952</v>
      </c>
    </row>
    <row r="7589" spans="3:10" x14ac:dyDescent="0.3">
      <c r="C7589">
        <v>7112</v>
      </c>
      <c r="D7589" s="40">
        <v>2.7587983832165626</v>
      </c>
      <c r="I7589">
        <v>7112</v>
      </c>
      <c r="J7589" s="134">
        <v>0.29272437948393426</v>
      </c>
    </row>
    <row r="7590" spans="3:10" x14ac:dyDescent="0.3">
      <c r="C7590">
        <v>7113</v>
      </c>
      <c r="D7590" s="40">
        <v>2.9428430230344778</v>
      </c>
      <c r="I7590">
        <v>7113</v>
      </c>
      <c r="J7590" s="134">
        <v>0.13966791510722532</v>
      </c>
    </row>
    <row r="7591" spans="3:10" x14ac:dyDescent="0.3">
      <c r="C7591">
        <v>7114</v>
      </c>
      <c r="D7591" s="40">
        <v>3.3218466283005421</v>
      </c>
      <c r="I7591">
        <v>7114</v>
      </c>
      <c r="J7591" s="134">
        <v>0.28506567204719802</v>
      </c>
    </row>
    <row r="7592" spans="3:10" x14ac:dyDescent="0.3">
      <c r="C7592">
        <v>7115</v>
      </c>
      <c r="D7592" s="40">
        <v>2.563836202691637</v>
      </c>
      <c r="I7592">
        <v>7115</v>
      </c>
      <c r="J7592" s="134">
        <v>0.21033517488816811</v>
      </c>
    </row>
    <row r="7593" spans="3:10" x14ac:dyDescent="0.3">
      <c r="C7593">
        <v>7116</v>
      </c>
      <c r="D7593" s="40">
        <v>1.6861120538170944</v>
      </c>
      <c r="I7593">
        <v>7116</v>
      </c>
      <c r="J7593" s="134">
        <v>0.24496880766138873</v>
      </c>
    </row>
    <row r="7594" spans="3:10" x14ac:dyDescent="0.3">
      <c r="C7594">
        <v>7117</v>
      </c>
      <c r="D7594" s="40">
        <v>2.447682410982293</v>
      </c>
      <c r="I7594">
        <v>7117</v>
      </c>
      <c r="J7594" s="134">
        <v>0.1808150724667652</v>
      </c>
    </row>
    <row r="7595" spans="3:10" x14ac:dyDescent="0.3">
      <c r="C7595">
        <v>7118</v>
      </c>
      <c r="D7595" s="40">
        <v>1.9945302041247814</v>
      </c>
      <c r="I7595">
        <v>7118</v>
      </c>
      <c r="J7595" s="134">
        <v>0.2522899785363597</v>
      </c>
    </row>
    <row r="7596" spans="3:10" x14ac:dyDescent="0.3">
      <c r="C7596">
        <v>7119</v>
      </c>
      <c r="D7596" s="40">
        <v>2.4565738972852844</v>
      </c>
      <c r="I7596">
        <v>7119</v>
      </c>
      <c r="J7596" s="134">
        <v>0.1968033411024217</v>
      </c>
    </row>
    <row r="7597" spans="3:10" x14ac:dyDescent="0.3">
      <c r="C7597">
        <v>7120</v>
      </c>
      <c r="D7597" s="40">
        <v>2.6016174029794681</v>
      </c>
      <c r="I7597">
        <v>7120</v>
      </c>
      <c r="J7597" s="134">
        <v>0.29931397511124436</v>
      </c>
    </row>
    <row r="7598" spans="3:10" x14ac:dyDescent="0.3">
      <c r="C7598">
        <v>7121</v>
      </c>
      <c r="D7598" s="40">
        <v>2.5421351528610674</v>
      </c>
      <c r="I7598">
        <v>7121</v>
      </c>
      <c r="J7598" s="134">
        <v>0.22227706546478387</v>
      </c>
    </row>
    <row r="7599" spans="3:10" x14ac:dyDescent="0.3">
      <c r="C7599">
        <v>7122</v>
      </c>
      <c r="D7599" s="40">
        <v>2.2633914331951437</v>
      </c>
      <c r="I7599">
        <v>7122</v>
      </c>
      <c r="J7599" s="134">
        <v>0.16852554987613688</v>
      </c>
    </row>
    <row r="7600" spans="3:10" x14ac:dyDescent="0.3">
      <c r="C7600">
        <v>7123</v>
      </c>
      <c r="D7600" s="40">
        <v>1.9324636482072548</v>
      </c>
      <c r="I7600">
        <v>7123</v>
      </c>
      <c r="J7600" s="134">
        <v>0.34953418908599554</v>
      </c>
    </row>
    <row r="7601" spans="3:10" x14ac:dyDescent="0.3">
      <c r="C7601">
        <v>7124</v>
      </c>
      <c r="D7601" s="40">
        <v>2.6442701068366428</v>
      </c>
      <c r="I7601">
        <v>7124</v>
      </c>
      <c r="J7601" s="134">
        <v>0.32638553240323454</v>
      </c>
    </row>
    <row r="7602" spans="3:10" x14ac:dyDescent="0.3">
      <c r="C7602">
        <v>7125</v>
      </c>
      <c r="D7602" s="40">
        <v>3.0713271459942058</v>
      </c>
      <c r="I7602">
        <v>7125</v>
      </c>
      <c r="J7602" s="134">
        <v>0.27779500647001942</v>
      </c>
    </row>
    <row r="7603" spans="3:10" x14ac:dyDescent="0.3">
      <c r="C7603">
        <v>7126</v>
      </c>
      <c r="D7603" s="40">
        <v>2.3563720468913489</v>
      </c>
      <c r="I7603">
        <v>7126</v>
      </c>
      <c r="J7603" s="134">
        <v>0.23898510764662362</v>
      </c>
    </row>
    <row r="7604" spans="3:10" x14ac:dyDescent="0.3">
      <c r="C7604">
        <v>7127</v>
      </c>
      <c r="D7604" s="40">
        <v>2.7887798393117373</v>
      </c>
      <c r="I7604">
        <v>7127</v>
      </c>
      <c r="J7604" s="134">
        <v>0.17778074027048363</v>
      </c>
    </row>
    <row r="7605" spans="3:10" x14ac:dyDescent="0.3">
      <c r="C7605">
        <v>7128</v>
      </c>
      <c r="D7605" s="40">
        <v>2.5601075516724223</v>
      </c>
      <c r="I7605">
        <v>7128</v>
      </c>
      <c r="J7605" s="134">
        <v>0.30079720672427834</v>
      </c>
    </row>
    <row r="7606" spans="3:10" x14ac:dyDescent="0.3">
      <c r="C7606">
        <v>7129</v>
      </c>
      <c r="D7606" s="40">
        <v>2.589836520289353</v>
      </c>
      <c r="I7606">
        <v>7129</v>
      </c>
      <c r="J7606" s="134">
        <v>0.22066009426415434</v>
      </c>
    </row>
    <row r="7607" spans="3:10" x14ac:dyDescent="0.3">
      <c r="C7607">
        <v>7130</v>
      </c>
      <c r="D7607" s="40">
        <v>2.8810293017869801</v>
      </c>
      <c r="I7607">
        <v>7130</v>
      </c>
      <c r="J7607" s="134">
        <v>0.35790755271978214</v>
      </c>
    </row>
    <row r="7608" spans="3:10" x14ac:dyDescent="0.3">
      <c r="C7608">
        <v>7131</v>
      </c>
      <c r="D7608" s="40">
        <v>3.0719869536563222</v>
      </c>
      <c r="I7608">
        <v>7131</v>
      </c>
      <c r="J7608" s="134">
        <v>0.18585414068799899</v>
      </c>
    </row>
    <row r="7609" spans="3:10" x14ac:dyDescent="0.3">
      <c r="C7609">
        <v>7132</v>
      </c>
      <c r="D7609" s="40">
        <v>3.3172040331324979</v>
      </c>
      <c r="I7609">
        <v>7132</v>
      </c>
      <c r="J7609" s="134">
        <v>0.19534489622581264</v>
      </c>
    </row>
    <row r="7610" spans="3:10" x14ac:dyDescent="0.3">
      <c r="C7610">
        <v>7133</v>
      </c>
      <c r="D7610" s="40">
        <v>2.0043553129290972</v>
      </c>
      <c r="I7610">
        <v>7133</v>
      </c>
      <c r="J7610" s="134">
        <v>0.10531314150644766</v>
      </c>
    </row>
    <row r="7611" spans="3:10" x14ac:dyDescent="0.3">
      <c r="C7611">
        <v>7134</v>
      </c>
      <c r="D7611" s="40">
        <v>2.0901717852515436</v>
      </c>
      <c r="I7611">
        <v>7134</v>
      </c>
      <c r="J7611" s="134">
        <v>0.22040754089736114</v>
      </c>
    </row>
    <row r="7612" spans="3:10" x14ac:dyDescent="0.3">
      <c r="C7612">
        <v>7135</v>
      </c>
      <c r="D7612" s="40">
        <v>1.9798397383672637</v>
      </c>
      <c r="I7612">
        <v>7135</v>
      </c>
      <c r="J7612" s="134">
        <v>0.19165380648253039</v>
      </c>
    </row>
    <row r="7613" spans="3:10" x14ac:dyDescent="0.3">
      <c r="C7613">
        <v>7136</v>
      </c>
      <c r="D7613" s="40">
        <v>3.0411671507969915</v>
      </c>
      <c r="I7613">
        <v>7136</v>
      </c>
      <c r="J7613" s="134">
        <v>0.26523373331247768</v>
      </c>
    </row>
    <row r="7614" spans="3:10" x14ac:dyDescent="0.3">
      <c r="C7614">
        <v>7137</v>
      </c>
      <c r="D7614" s="40">
        <v>2.4506413703807111</v>
      </c>
      <c r="I7614">
        <v>7137</v>
      </c>
      <c r="J7614" s="134">
        <v>9.5566017043158702E-2</v>
      </c>
    </row>
    <row r="7615" spans="3:10" x14ac:dyDescent="0.3">
      <c r="C7615">
        <v>7138</v>
      </c>
      <c r="D7615" s="40">
        <v>3.3982601643540731</v>
      </c>
      <c r="I7615">
        <v>7138</v>
      </c>
      <c r="J7615" s="134">
        <v>0.17972496752234801</v>
      </c>
    </row>
    <row r="7616" spans="3:10" x14ac:dyDescent="0.3">
      <c r="C7616">
        <v>7139</v>
      </c>
      <c r="D7616" s="40">
        <v>2.7920552843589448</v>
      </c>
      <c r="I7616">
        <v>7139</v>
      </c>
      <c r="J7616" s="134">
        <v>7.021758963194924E-2</v>
      </c>
    </row>
    <row r="7617" spans="3:10" x14ac:dyDescent="0.3">
      <c r="C7617">
        <v>7140</v>
      </c>
      <c r="D7617" s="40">
        <v>3.3753806281346881</v>
      </c>
      <c r="I7617">
        <v>7140</v>
      </c>
      <c r="J7617" s="134">
        <v>0.25720130397923491</v>
      </c>
    </row>
    <row r="7618" spans="3:10" x14ac:dyDescent="0.3">
      <c r="C7618">
        <v>7141</v>
      </c>
      <c r="D7618" s="40">
        <v>1.9786546378543073</v>
      </c>
      <c r="I7618">
        <v>7141</v>
      </c>
      <c r="J7618" s="134">
        <v>0.10810099749143021</v>
      </c>
    </row>
    <row r="7619" spans="3:10" x14ac:dyDescent="0.3">
      <c r="C7619">
        <v>7142</v>
      </c>
      <c r="D7619" s="40">
        <v>1.7971823319372426</v>
      </c>
      <c r="I7619">
        <v>7142</v>
      </c>
      <c r="J7619" s="134">
        <v>0.22911484275850413</v>
      </c>
    </row>
    <row r="7620" spans="3:10" x14ac:dyDescent="0.3">
      <c r="C7620">
        <v>7143</v>
      </c>
      <c r="D7620" s="40">
        <v>1.8394048784222439</v>
      </c>
      <c r="I7620">
        <v>7143</v>
      </c>
      <c r="J7620" s="134">
        <v>0.32023655784704297</v>
      </c>
    </row>
    <row r="7621" spans="3:10" x14ac:dyDescent="0.3">
      <c r="C7621">
        <v>7144</v>
      </c>
      <c r="D7621" s="40">
        <v>1.7594663634669594</v>
      </c>
      <c r="I7621">
        <v>7144</v>
      </c>
      <c r="J7621" s="134">
        <v>0.298762792674786</v>
      </c>
    </row>
    <row r="7622" spans="3:10" x14ac:dyDescent="0.3">
      <c r="C7622">
        <v>7145</v>
      </c>
      <c r="D7622" s="40">
        <v>2.3531278148113239</v>
      </c>
      <c r="I7622">
        <v>7145</v>
      </c>
      <c r="J7622" s="134">
        <v>0.20282751235743635</v>
      </c>
    </row>
    <row r="7623" spans="3:10" x14ac:dyDescent="0.3">
      <c r="C7623">
        <v>7146</v>
      </c>
      <c r="D7623" s="40">
        <v>2.3070657782849144</v>
      </c>
      <c r="I7623">
        <v>7146</v>
      </c>
      <c r="J7623" s="134">
        <v>0.10105453802428865</v>
      </c>
    </row>
    <row r="7624" spans="3:10" x14ac:dyDescent="0.3">
      <c r="C7624">
        <v>7147</v>
      </c>
      <c r="D7624" s="40">
        <v>2.3886281287616855</v>
      </c>
      <c r="I7624">
        <v>7147</v>
      </c>
      <c r="J7624" s="134">
        <v>0.27925138503836666</v>
      </c>
    </row>
    <row r="7625" spans="3:10" x14ac:dyDescent="0.3">
      <c r="C7625">
        <v>7148</v>
      </c>
      <c r="D7625" s="40">
        <v>3.0719103008888653</v>
      </c>
      <c r="I7625">
        <v>7148</v>
      </c>
      <c r="J7625" s="134">
        <v>0.16616218292626628</v>
      </c>
    </row>
    <row r="7626" spans="3:10" x14ac:dyDescent="0.3">
      <c r="C7626">
        <v>7149</v>
      </c>
      <c r="D7626" s="40">
        <v>2.0752738396087338</v>
      </c>
      <c r="I7626">
        <v>7149</v>
      </c>
      <c r="J7626" s="134">
        <v>0.16208850675939135</v>
      </c>
    </row>
    <row r="7627" spans="3:10" x14ac:dyDescent="0.3">
      <c r="C7627">
        <v>7150</v>
      </c>
      <c r="D7627" s="40">
        <v>2.8163517667010929</v>
      </c>
      <c r="I7627">
        <v>7150</v>
      </c>
      <c r="J7627" s="134">
        <v>0.25331296784774926</v>
      </c>
    </row>
    <row r="7628" spans="3:10" x14ac:dyDescent="0.3">
      <c r="C7628">
        <v>7151</v>
      </c>
      <c r="D7628" s="40">
        <v>3.2137756546636651</v>
      </c>
      <c r="I7628">
        <v>7151</v>
      </c>
      <c r="J7628" s="134">
        <v>0.32432006424983828</v>
      </c>
    </row>
    <row r="7629" spans="3:10" x14ac:dyDescent="0.3">
      <c r="C7629">
        <v>7152</v>
      </c>
      <c r="D7629" s="40">
        <v>3.4574333776368902</v>
      </c>
      <c r="I7629">
        <v>7152</v>
      </c>
      <c r="J7629" s="134">
        <v>0.10332916776854928</v>
      </c>
    </row>
    <row r="7630" spans="3:10" x14ac:dyDescent="0.3">
      <c r="C7630">
        <v>7153</v>
      </c>
      <c r="D7630" s="40">
        <v>2.336138177405406</v>
      </c>
      <c r="I7630">
        <v>7153</v>
      </c>
      <c r="J7630" s="134">
        <v>0.19272201989562521</v>
      </c>
    </row>
    <row r="7631" spans="3:10" x14ac:dyDescent="0.3">
      <c r="C7631">
        <v>7154</v>
      </c>
      <c r="D7631" s="40">
        <v>3.0373431304958953</v>
      </c>
      <c r="I7631">
        <v>7154</v>
      </c>
      <c r="J7631" s="134">
        <v>0.24184907188994997</v>
      </c>
    </row>
    <row r="7632" spans="3:10" x14ac:dyDescent="0.3">
      <c r="C7632">
        <v>7155</v>
      </c>
      <c r="D7632" s="40">
        <v>1.5850610534352132</v>
      </c>
      <c r="I7632">
        <v>7155</v>
      </c>
      <c r="J7632" s="134">
        <v>0.23789538069379468</v>
      </c>
    </row>
    <row r="7633" spans="3:10" x14ac:dyDescent="0.3">
      <c r="C7633">
        <v>7156</v>
      </c>
      <c r="D7633" s="40">
        <v>2.2620859095710348</v>
      </c>
      <c r="I7633">
        <v>7156</v>
      </c>
      <c r="J7633" s="134">
        <v>0.34381356590694301</v>
      </c>
    </row>
    <row r="7634" spans="3:10" x14ac:dyDescent="0.3">
      <c r="C7634">
        <v>7157</v>
      </c>
      <c r="D7634" s="40">
        <v>2.5961923992779417</v>
      </c>
      <c r="I7634">
        <v>7157</v>
      </c>
      <c r="J7634" s="134">
        <v>0.23987794159318154</v>
      </c>
    </row>
    <row r="7635" spans="3:10" x14ac:dyDescent="0.3">
      <c r="C7635">
        <v>7158</v>
      </c>
      <c r="D7635" s="40">
        <v>3.6826623458124259</v>
      </c>
      <c r="I7635">
        <v>7158</v>
      </c>
      <c r="J7635" s="134">
        <v>0.27017543710956304</v>
      </c>
    </row>
    <row r="7636" spans="3:10" x14ac:dyDescent="0.3">
      <c r="C7636">
        <v>7159</v>
      </c>
      <c r="D7636" s="40">
        <v>3.1163300537471681</v>
      </c>
      <c r="I7636">
        <v>7159</v>
      </c>
      <c r="J7636" s="134">
        <v>0.2300293325091618</v>
      </c>
    </row>
    <row r="7637" spans="3:10" x14ac:dyDescent="0.3">
      <c r="C7637">
        <v>7160</v>
      </c>
      <c r="D7637" s="40">
        <v>2.4482410922285469</v>
      </c>
      <c r="I7637">
        <v>7160</v>
      </c>
      <c r="J7637" s="134">
        <v>0.20158423938440206</v>
      </c>
    </row>
    <row r="7638" spans="3:10" x14ac:dyDescent="0.3">
      <c r="C7638">
        <v>7161</v>
      </c>
      <c r="D7638" s="40">
        <v>3.0736151974843056</v>
      </c>
      <c r="I7638">
        <v>7161</v>
      </c>
      <c r="J7638" s="134">
        <v>0.28989225715895928</v>
      </c>
    </row>
    <row r="7639" spans="3:10" x14ac:dyDescent="0.3">
      <c r="C7639">
        <v>7162</v>
      </c>
      <c r="D7639" s="40">
        <v>2.5528700184204305</v>
      </c>
      <c r="I7639">
        <v>7162</v>
      </c>
      <c r="J7639" s="134">
        <v>0.29305127456716207</v>
      </c>
    </row>
    <row r="7640" spans="3:10" x14ac:dyDescent="0.3">
      <c r="C7640">
        <v>7163</v>
      </c>
      <c r="D7640" s="40">
        <v>3.7208371958703226</v>
      </c>
      <c r="I7640">
        <v>7163</v>
      </c>
      <c r="J7640" s="134">
        <v>0.26840316045646051</v>
      </c>
    </row>
    <row r="7641" spans="3:10" x14ac:dyDescent="0.3">
      <c r="C7641">
        <v>7164</v>
      </c>
      <c r="D7641" s="40">
        <v>3.028450968260227</v>
      </c>
      <c r="I7641">
        <v>7164</v>
      </c>
      <c r="J7641" s="134">
        <v>0.26500893143433912</v>
      </c>
    </row>
    <row r="7642" spans="3:10" x14ac:dyDescent="0.3">
      <c r="C7642">
        <v>7165</v>
      </c>
      <c r="D7642" s="40">
        <v>2.3371502535914965</v>
      </c>
      <c r="I7642">
        <v>7165</v>
      </c>
      <c r="J7642" s="134">
        <v>0.176586551991464</v>
      </c>
    </row>
    <row r="7643" spans="3:10" x14ac:dyDescent="0.3">
      <c r="C7643">
        <v>7166</v>
      </c>
      <c r="D7643" s="40">
        <v>2.291737228154584</v>
      </c>
      <c r="I7643">
        <v>7166</v>
      </c>
      <c r="J7643" s="134">
        <v>0.1509556811914512</v>
      </c>
    </row>
    <row r="7644" spans="3:10" x14ac:dyDescent="0.3">
      <c r="C7644">
        <v>7167</v>
      </c>
      <c r="D7644" s="40">
        <v>3.3002420371595278</v>
      </c>
      <c r="I7644">
        <v>7167</v>
      </c>
      <c r="J7644" s="134">
        <v>0.18029663255337147</v>
      </c>
    </row>
    <row r="7645" spans="3:10" x14ac:dyDescent="0.3">
      <c r="C7645">
        <v>7168</v>
      </c>
      <c r="D7645" s="40">
        <v>2.2145558495080078</v>
      </c>
      <c r="I7645">
        <v>7168</v>
      </c>
      <c r="J7645" s="134">
        <v>0.26966650868360587</v>
      </c>
    </row>
    <row r="7646" spans="3:10" x14ac:dyDescent="0.3">
      <c r="C7646">
        <v>7169</v>
      </c>
      <c r="D7646" s="40">
        <v>2.3645453951258251</v>
      </c>
      <c r="I7646">
        <v>7169</v>
      </c>
      <c r="J7646" s="134">
        <v>0.32856751657054195</v>
      </c>
    </row>
    <row r="7647" spans="3:10" x14ac:dyDescent="0.3">
      <c r="C7647">
        <v>7170</v>
      </c>
      <c r="D7647" s="40">
        <v>2.947427211968161</v>
      </c>
      <c r="I7647">
        <v>7170</v>
      </c>
      <c r="J7647" s="134">
        <v>0.1289626421475194</v>
      </c>
    </row>
    <row r="7648" spans="3:10" x14ac:dyDescent="0.3">
      <c r="C7648">
        <v>7171</v>
      </c>
      <c r="D7648" s="40">
        <v>2.4593546728775593</v>
      </c>
      <c r="I7648">
        <v>7171</v>
      </c>
      <c r="J7648" s="134">
        <v>0.26966119399452193</v>
      </c>
    </row>
    <row r="7649" spans="3:10" x14ac:dyDescent="0.3">
      <c r="C7649">
        <v>7172</v>
      </c>
      <c r="D7649" s="40">
        <v>2.6301815199578997</v>
      </c>
      <c r="I7649">
        <v>7172</v>
      </c>
      <c r="J7649" s="134">
        <v>0.27011046438829789</v>
      </c>
    </row>
    <row r="7650" spans="3:10" x14ac:dyDescent="0.3">
      <c r="C7650">
        <v>7173</v>
      </c>
      <c r="D7650" s="40">
        <v>2.8015914412345837</v>
      </c>
      <c r="I7650">
        <v>7173</v>
      </c>
      <c r="J7650" s="134">
        <v>0.28940978836836173</v>
      </c>
    </row>
    <row r="7651" spans="3:10" x14ac:dyDescent="0.3">
      <c r="C7651">
        <v>7174</v>
      </c>
      <c r="D7651" s="40">
        <v>2.5001202520811923</v>
      </c>
      <c r="I7651">
        <v>7174</v>
      </c>
      <c r="J7651" s="134">
        <v>0.23297857062773786</v>
      </c>
    </row>
    <row r="7652" spans="3:10" x14ac:dyDescent="0.3">
      <c r="C7652">
        <v>7175</v>
      </c>
      <c r="D7652" s="40">
        <v>2.937231811683747</v>
      </c>
      <c r="I7652">
        <v>7175</v>
      </c>
      <c r="J7652" s="134">
        <v>0.21307145263489313</v>
      </c>
    </row>
    <row r="7653" spans="3:10" x14ac:dyDescent="0.3">
      <c r="C7653">
        <v>7176</v>
      </c>
      <c r="D7653" s="40">
        <v>2.5618585304605137</v>
      </c>
      <c r="I7653">
        <v>7176</v>
      </c>
      <c r="J7653" s="134">
        <v>0.32716531970088325</v>
      </c>
    </row>
    <row r="7654" spans="3:10" x14ac:dyDescent="0.3">
      <c r="C7654">
        <v>7177</v>
      </c>
      <c r="D7654" s="40">
        <v>1.9152298430358869</v>
      </c>
      <c r="I7654">
        <v>7177</v>
      </c>
      <c r="J7654" s="134">
        <v>0.22454825567257597</v>
      </c>
    </row>
    <row r="7655" spans="3:10" x14ac:dyDescent="0.3">
      <c r="C7655">
        <v>7178</v>
      </c>
      <c r="D7655" s="40">
        <v>2.3636084491228564</v>
      </c>
      <c r="I7655">
        <v>7178</v>
      </c>
      <c r="J7655" s="134">
        <v>0.28009249557105509</v>
      </c>
    </row>
    <row r="7656" spans="3:10" x14ac:dyDescent="0.3">
      <c r="C7656">
        <v>7179</v>
      </c>
      <c r="D7656" s="40">
        <v>2.4194104655640611</v>
      </c>
      <c r="I7656">
        <v>7179</v>
      </c>
      <c r="J7656" s="134">
        <v>0.21956590591309233</v>
      </c>
    </row>
    <row r="7657" spans="3:10" x14ac:dyDescent="0.3">
      <c r="C7657">
        <v>7180</v>
      </c>
      <c r="D7657" s="40">
        <v>2.6586842458892304</v>
      </c>
      <c r="I7657">
        <v>7180</v>
      </c>
      <c r="J7657" s="134">
        <v>6.8305169382579134E-2</v>
      </c>
    </row>
    <row r="7658" spans="3:10" x14ac:dyDescent="0.3">
      <c r="C7658">
        <v>7181</v>
      </c>
      <c r="D7658" s="40">
        <v>2.0311825779365025</v>
      </c>
      <c r="I7658">
        <v>7181</v>
      </c>
      <c r="J7658" s="134">
        <v>0.3017452762083328</v>
      </c>
    </row>
    <row r="7659" spans="3:10" x14ac:dyDescent="0.3">
      <c r="C7659">
        <v>7182</v>
      </c>
      <c r="D7659" s="40">
        <v>2.5529322808388266</v>
      </c>
      <c r="I7659">
        <v>7182</v>
      </c>
      <c r="J7659" s="134">
        <v>0.14935800998031779</v>
      </c>
    </row>
    <row r="7660" spans="3:10" x14ac:dyDescent="0.3">
      <c r="C7660">
        <v>7183</v>
      </c>
      <c r="D7660" s="40">
        <v>2.9988670156624959</v>
      </c>
      <c r="I7660">
        <v>7183</v>
      </c>
      <c r="J7660" s="134">
        <v>0.34048583608084027</v>
      </c>
    </row>
    <row r="7661" spans="3:10" x14ac:dyDescent="0.3">
      <c r="C7661">
        <v>7184</v>
      </c>
      <c r="D7661" s="40">
        <v>1.6689476092582942</v>
      </c>
      <c r="I7661">
        <v>7184</v>
      </c>
      <c r="J7661" s="134">
        <v>0.38170198677823763</v>
      </c>
    </row>
    <row r="7662" spans="3:10" x14ac:dyDescent="0.3">
      <c r="C7662">
        <v>7185</v>
      </c>
      <c r="D7662" s="40">
        <v>2.9695855491694032</v>
      </c>
      <c r="I7662">
        <v>7185</v>
      </c>
      <c r="J7662" s="134">
        <v>0.25827223496801865</v>
      </c>
    </row>
    <row r="7663" spans="3:10" x14ac:dyDescent="0.3">
      <c r="C7663">
        <v>7186</v>
      </c>
      <c r="D7663" s="40">
        <v>3.1437460252793437</v>
      </c>
      <c r="I7663">
        <v>7186</v>
      </c>
      <c r="J7663" s="134">
        <v>0.24473567286262154</v>
      </c>
    </row>
    <row r="7664" spans="3:10" x14ac:dyDescent="0.3">
      <c r="C7664">
        <v>7187</v>
      </c>
      <c r="D7664" s="40">
        <v>3.2733669267512768</v>
      </c>
      <c r="I7664">
        <v>7187</v>
      </c>
      <c r="J7664" s="134">
        <v>0.17159261655049129</v>
      </c>
    </row>
    <row r="7665" spans="3:10" x14ac:dyDescent="0.3">
      <c r="C7665">
        <v>7188</v>
      </c>
      <c r="D7665" s="40">
        <v>1.7693600472103461</v>
      </c>
      <c r="I7665">
        <v>7188</v>
      </c>
      <c r="J7665" s="134">
        <v>0.26805479062538207</v>
      </c>
    </row>
    <row r="7666" spans="3:10" x14ac:dyDescent="0.3">
      <c r="C7666">
        <v>7189</v>
      </c>
      <c r="D7666" s="40">
        <v>1.8421201986806079</v>
      </c>
      <c r="I7666">
        <v>7189</v>
      </c>
      <c r="J7666" s="134">
        <v>0.23959563061070366</v>
      </c>
    </row>
    <row r="7667" spans="3:10" x14ac:dyDescent="0.3">
      <c r="C7667">
        <v>7190</v>
      </c>
      <c r="D7667" s="40">
        <v>2.1897698954475229</v>
      </c>
      <c r="I7667">
        <v>7190</v>
      </c>
      <c r="J7667" s="134">
        <v>6.9639063468099227E-2</v>
      </c>
    </row>
    <row r="7668" spans="3:10" x14ac:dyDescent="0.3">
      <c r="C7668">
        <v>7191</v>
      </c>
      <c r="D7668" s="40">
        <v>3.373738222597646</v>
      </c>
      <c r="I7668">
        <v>7191</v>
      </c>
      <c r="J7668" s="134">
        <v>0.29878226378347583</v>
      </c>
    </row>
    <row r="7669" spans="3:10" x14ac:dyDescent="0.3">
      <c r="C7669">
        <v>7192</v>
      </c>
      <c r="D7669" s="40">
        <v>2.5725418229015062</v>
      </c>
      <c r="I7669">
        <v>7192</v>
      </c>
      <c r="J7669" s="134">
        <v>0.1592733234442949</v>
      </c>
    </row>
    <row r="7670" spans="3:10" x14ac:dyDescent="0.3">
      <c r="C7670">
        <v>7193</v>
      </c>
      <c r="D7670" s="40">
        <v>1.7889217760193215</v>
      </c>
      <c r="I7670">
        <v>7193</v>
      </c>
      <c r="J7670" s="134">
        <v>0.34332374444638303</v>
      </c>
    </row>
    <row r="7671" spans="3:10" x14ac:dyDescent="0.3">
      <c r="C7671">
        <v>7194</v>
      </c>
      <c r="D7671" s="40">
        <v>2.7024823494387489</v>
      </c>
      <c r="I7671">
        <v>7194</v>
      </c>
      <c r="J7671" s="134">
        <v>0.37280963090567099</v>
      </c>
    </row>
    <row r="7672" spans="3:10" x14ac:dyDescent="0.3">
      <c r="C7672">
        <v>7195</v>
      </c>
      <c r="D7672" s="40">
        <v>2.864308353726559</v>
      </c>
      <c r="I7672">
        <v>7195</v>
      </c>
      <c r="J7672" s="134">
        <v>0.13352104592559222</v>
      </c>
    </row>
    <row r="7673" spans="3:10" x14ac:dyDescent="0.3">
      <c r="C7673">
        <v>7196</v>
      </c>
      <c r="D7673" s="40">
        <v>2.6843990387911227</v>
      </c>
      <c r="I7673">
        <v>7196</v>
      </c>
      <c r="J7673" s="134">
        <v>0.31036726704568407</v>
      </c>
    </row>
    <row r="7674" spans="3:10" x14ac:dyDescent="0.3">
      <c r="C7674">
        <v>7197</v>
      </c>
      <c r="D7674" s="40">
        <v>2.1061391142643493</v>
      </c>
      <c r="I7674">
        <v>7197</v>
      </c>
      <c r="J7674" s="134">
        <v>0.14407677828659549</v>
      </c>
    </row>
    <row r="7675" spans="3:10" x14ac:dyDescent="0.3">
      <c r="C7675">
        <v>7198</v>
      </c>
      <c r="D7675" s="40">
        <v>3.1314140779486017</v>
      </c>
      <c r="I7675">
        <v>7198</v>
      </c>
      <c r="J7675" s="134">
        <v>0.34907733617775638</v>
      </c>
    </row>
    <row r="7676" spans="3:10" x14ac:dyDescent="0.3">
      <c r="C7676">
        <v>7199</v>
      </c>
      <c r="D7676" s="40">
        <v>2.419079866873671</v>
      </c>
      <c r="I7676">
        <v>7199</v>
      </c>
      <c r="J7676" s="134">
        <v>0.24924502755923084</v>
      </c>
    </row>
    <row r="7677" spans="3:10" x14ac:dyDescent="0.3">
      <c r="C7677">
        <v>7200</v>
      </c>
      <c r="D7677" s="40">
        <v>2.6661643957624745</v>
      </c>
      <c r="I7677">
        <v>7200</v>
      </c>
      <c r="J7677" s="134">
        <v>0.18002473022933652</v>
      </c>
    </row>
    <row r="7678" spans="3:10" x14ac:dyDescent="0.3">
      <c r="C7678">
        <v>7201</v>
      </c>
      <c r="D7678" s="40">
        <v>2.7350275849527117</v>
      </c>
      <c r="I7678">
        <v>7201</v>
      </c>
      <c r="J7678" s="134">
        <v>0.25923913341439353</v>
      </c>
    </row>
    <row r="7679" spans="3:10" x14ac:dyDescent="0.3">
      <c r="C7679">
        <v>7202</v>
      </c>
      <c r="D7679" s="40">
        <v>2.7720201859218792</v>
      </c>
      <c r="I7679">
        <v>7202</v>
      </c>
      <c r="J7679" s="134">
        <v>0.27963627783171141</v>
      </c>
    </row>
    <row r="7680" spans="3:10" x14ac:dyDescent="0.3">
      <c r="C7680">
        <v>7203</v>
      </c>
      <c r="D7680" s="40">
        <v>2.7781578539289371</v>
      </c>
      <c r="I7680">
        <v>7203</v>
      </c>
      <c r="J7680" s="134">
        <v>0.19703590443353791</v>
      </c>
    </row>
    <row r="7681" spans="3:10" x14ac:dyDescent="0.3">
      <c r="C7681">
        <v>7204</v>
      </c>
      <c r="D7681" s="40">
        <v>3.0274897321320013</v>
      </c>
      <c r="I7681">
        <v>7204</v>
      </c>
      <c r="J7681" s="134">
        <v>0.23348059632204454</v>
      </c>
    </row>
    <row r="7682" spans="3:10" x14ac:dyDescent="0.3">
      <c r="C7682">
        <v>7205</v>
      </c>
      <c r="D7682" s="40">
        <v>3.2845338751141453</v>
      </c>
      <c r="I7682">
        <v>7205</v>
      </c>
      <c r="J7682" s="134">
        <v>0.36684343381943818</v>
      </c>
    </row>
    <row r="7683" spans="3:10" x14ac:dyDescent="0.3">
      <c r="C7683">
        <v>7206</v>
      </c>
      <c r="D7683" s="40">
        <v>3.0523448825370751</v>
      </c>
      <c r="I7683">
        <v>7206</v>
      </c>
      <c r="J7683" s="134">
        <v>0.20307276233846738</v>
      </c>
    </row>
    <row r="7684" spans="3:10" x14ac:dyDescent="0.3">
      <c r="C7684">
        <v>7207</v>
      </c>
      <c r="D7684" s="40">
        <v>2.113850014830327</v>
      </c>
      <c r="I7684">
        <v>7207</v>
      </c>
      <c r="J7684" s="134">
        <v>0.14765832553443436</v>
      </c>
    </row>
    <row r="7685" spans="3:10" x14ac:dyDescent="0.3">
      <c r="C7685">
        <v>7208</v>
      </c>
      <c r="D7685" s="40">
        <v>2.7421681573635235</v>
      </c>
      <c r="I7685">
        <v>7208</v>
      </c>
      <c r="J7685" s="134">
        <v>0.22042807734832537</v>
      </c>
    </row>
    <row r="7686" spans="3:10" x14ac:dyDescent="0.3">
      <c r="C7686">
        <v>7209</v>
      </c>
      <c r="D7686" s="40">
        <v>2.4558404552089486</v>
      </c>
      <c r="I7686">
        <v>7209</v>
      </c>
      <c r="J7686" s="134">
        <v>0.20708489315813439</v>
      </c>
    </row>
    <row r="7687" spans="3:10" x14ac:dyDescent="0.3">
      <c r="C7687">
        <v>7210</v>
      </c>
      <c r="D7687" s="40">
        <v>2.272701223744495</v>
      </c>
      <c r="I7687">
        <v>7210</v>
      </c>
      <c r="J7687" s="134">
        <v>0.238519706245095</v>
      </c>
    </row>
    <row r="7688" spans="3:10" x14ac:dyDescent="0.3">
      <c r="C7688">
        <v>7211</v>
      </c>
      <c r="D7688" s="40">
        <v>3.2034400558232305</v>
      </c>
      <c r="I7688">
        <v>7211</v>
      </c>
      <c r="J7688" s="134">
        <v>8.2146111005420019E-2</v>
      </c>
    </row>
    <row r="7689" spans="3:10" x14ac:dyDescent="0.3">
      <c r="C7689">
        <v>7212</v>
      </c>
      <c r="D7689" s="40">
        <v>1.825067872402601</v>
      </c>
      <c r="I7689">
        <v>7212</v>
      </c>
      <c r="J7689" s="134">
        <v>0.34515440553023247</v>
      </c>
    </row>
    <row r="7690" spans="3:10" x14ac:dyDescent="0.3">
      <c r="C7690">
        <v>7213</v>
      </c>
      <c r="D7690" s="40">
        <v>3.0112649256001487</v>
      </c>
      <c r="I7690">
        <v>7213</v>
      </c>
      <c r="J7690" s="134">
        <v>0.27057730197842123</v>
      </c>
    </row>
    <row r="7691" spans="3:10" x14ac:dyDescent="0.3">
      <c r="C7691">
        <v>7214</v>
      </c>
      <c r="D7691" s="40">
        <v>2.2188773755547144</v>
      </c>
      <c r="I7691">
        <v>7214</v>
      </c>
      <c r="J7691" s="134">
        <v>0.22882798348500466</v>
      </c>
    </row>
    <row r="7692" spans="3:10" x14ac:dyDescent="0.3">
      <c r="C7692">
        <v>7215</v>
      </c>
      <c r="D7692" s="40">
        <v>1.9053632631545436</v>
      </c>
      <c r="I7692">
        <v>7215</v>
      </c>
      <c r="J7692" s="134">
        <v>0.26447286949923932</v>
      </c>
    </row>
    <row r="7693" spans="3:10" x14ac:dyDescent="0.3">
      <c r="C7693">
        <v>7216</v>
      </c>
      <c r="D7693" s="40">
        <v>2.077107274163883</v>
      </c>
      <c r="I7693">
        <v>7216</v>
      </c>
      <c r="J7693" s="134">
        <v>0.28561365442647335</v>
      </c>
    </row>
    <row r="7694" spans="3:10" x14ac:dyDescent="0.3">
      <c r="C7694">
        <v>7217</v>
      </c>
      <c r="D7694" s="40">
        <v>1.540058391661798</v>
      </c>
      <c r="I7694">
        <v>7217</v>
      </c>
      <c r="J7694" s="134">
        <v>0.30374224060762223</v>
      </c>
    </row>
    <row r="7695" spans="3:10" x14ac:dyDescent="0.3">
      <c r="C7695">
        <v>7218</v>
      </c>
      <c r="D7695" s="40">
        <v>1.4501451945568555</v>
      </c>
      <c r="I7695">
        <v>7218</v>
      </c>
      <c r="J7695" s="134">
        <v>0.24742382046022726</v>
      </c>
    </row>
    <row r="7696" spans="3:10" x14ac:dyDescent="0.3">
      <c r="C7696">
        <v>7219</v>
      </c>
      <c r="D7696" s="40">
        <v>2.2348180180475117</v>
      </c>
      <c r="I7696">
        <v>7219</v>
      </c>
      <c r="J7696" s="134">
        <v>0.15080095685494155</v>
      </c>
    </row>
    <row r="7697" spans="3:10" x14ac:dyDescent="0.3">
      <c r="C7697">
        <v>7220</v>
      </c>
      <c r="D7697" s="40">
        <v>3.0458197041790109</v>
      </c>
      <c r="I7697">
        <v>7220</v>
      </c>
      <c r="J7697" s="134">
        <v>0.36214117368665</v>
      </c>
    </row>
    <row r="7698" spans="3:10" x14ac:dyDescent="0.3">
      <c r="C7698">
        <v>7221</v>
      </c>
      <c r="D7698" s="40">
        <v>3.4468686414325291</v>
      </c>
      <c r="I7698">
        <v>7221</v>
      </c>
      <c r="J7698" s="134">
        <v>0.24206377110477373</v>
      </c>
    </row>
    <row r="7699" spans="3:10" x14ac:dyDescent="0.3">
      <c r="C7699">
        <v>7222</v>
      </c>
      <c r="D7699" s="40">
        <v>1.6546940917877229</v>
      </c>
      <c r="I7699">
        <v>7222</v>
      </c>
      <c r="J7699" s="134">
        <v>0.2731303273858392</v>
      </c>
    </row>
    <row r="7700" spans="3:10" x14ac:dyDescent="0.3">
      <c r="C7700">
        <v>7223</v>
      </c>
      <c r="D7700" s="40">
        <v>3.095034893243148</v>
      </c>
      <c r="I7700">
        <v>7223</v>
      </c>
      <c r="J7700" s="134">
        <v>0.240563564495335</v>
      </c>
    </row>
    <row r="7701" spans="3:10" x14ac:dyDescent="0.3">
      <c r="C7701">
        <v>7224</v>
      </c>
      <c r="D7701" s="40">
        <v>1.927793124223605</v>
      </c>
      <c r="I7701">
        <v>7224</v>
      </c>
      <c r="J7701" s="134">
        <v>0.19485393707560439</v>
      </c>
    </row>
    <row r="7702" spans="3:10" x14ac:dyDescent="0.3">
      <c r="C7702">
        <v>7225</v>
      </c>
      <c r="D7702" s="40">
        <v>2.0080629282259848</v>
      </c>
      <c r="I7702">
        <v>7225</v>
      </c>
      <c r="J7702" s="134">
        <v>0.2372606241218016</v>
      </c>
    </row>
    <row r="7703" spans="3:10" x14ac:dyDescent="0.3">
      <c r="C7703">
        <v>7226</v>
      </c>
      <c r="D7703" s="40">
        <v>3.2014329851198484</v>
      </c>
      <c r="I7703">
        <v>7226</v>
      </c>
      <c r="J7703" s="134">
        <v>0.32191948032369377</v>
      </c>
    </row>
    <row r="7704" spans="3:10" x14ac:dyDescent="0.3">
      <c r="C7704">
        <v>7227</v>
      </c>
      <c r="D7704" s="40">
        <v>2.6925325575630223</v>
      </c>
      <c r="I7704">
        <v>7227</v>
      </c>
      <c r="J7704" s="134">
        <v>0.1775458107343757</v>
      </c>
    </row>
    <row r="7705" spans="3:10" x14ac:dyDescent="0.3">
      <c r="C7705">
        <v>7228</v>
      </c>
      <c r="D7705" s="40">
        <v>2.4087941962606578</v>
      </c>
      <c r="I7705">
        <v>7228</v>
      </c>
      <c r="J7705" s="134">
        <v>0.21622503590969999</v>
      </c>
    </row>
    <row r="7706" spans="3:10" x14ac:dyDescent="0.3">
      <c r="C7706">
        <v>7229</v>
      </c>
      <c r="D7706" s="40">
        <v>2.5276649834912388</v>
      </c>
      <c r="I7706">
        <v>7229</v>
      </c>
      <c r="J7706" s="134">
        <v>0.35554818714104219</v>
      </c>
    </row>
    <row r="7707" spans="3:10" x14ac:dyDescent="0.3">
      <c r="C7707">
        <v>7230</v>
      </c>
      <c r="D7707" s="40">
        <v>2.9857545291616017</v>
      </c>
      <c r="I7707">
        <v>7230</v>
      </c>
      <c r="J7707" s="134">
        <v>0.27387998978416883</v>
      </c>
    </row>
    <row r="7708" spans="3:10" x14ac:dyDescent="0.3">
      <c r="C7708">
        <v>7231</v>
      </c>
      <c r="D7708" s="40">
        <v>2.616073182040684</v>
      </c>
      <c r="I7708">
        <v>7231</v>
      </c>
      <c r="J7708" s="134">
        <v>0.22158376819458647</v>
      </c>
    </row>
    <row r="7709" spans="3:10" x14ac:dyDescent="0.3">
      <c r="C7709">
        <v>7232</v>
      </c>
      <c r="D7709" s="40">
        <v>3.1621663726271132</v>
      </c>
      <c r="I7709">
        <v>7232</v>
      </c>
      <c r="J7709" s="134">
        <v>0.28286623155939372</v>
      </c>
    </row>
    <row r="7710" spans="3:10" x14ac:dyDescent="0.3">
      <c r="C7710">
        <v>7233</v>
      </c>
      <c r="D7710" s="40">
        <v>2.3326936496501345</v>
      </c>
      <c r="I7710">
        <v>7233</v>
      </c>
      <c r="J7710" s="134">
        <v>0.32237859115249679</v>
      </c>
    </row>
    <row r="7711" spans="3:10" x14ac:dyDescent="0.3">
      <c r="C7711">
        <v>7234</v>
      </c>
      <c r="D7711" s="40">
        <v>2.8969348613041159</v>
      </c>
      <c r="I7711">
        <v>7234</v>
      </c>
      <c r="J7711" s="134">
        <v>0.27502075241983071</v>
      </c>
    </row>
    <row r="7712" spans="3:10" x14ac:dyDescent="0.3">
      <c r="C7712">
        <v>7235</v>
      </c>
      <c r="D7712" s="40">
        <v>2.4202088959400898</v>
      </c>
      <c r="I7712">
        <v>7235</v>
      </c>
      <c r="J7712" s="134">
        <v>0.31450945262622731</v>
      </c>
    </row>
    <row r="7713" spans="3:10" x14ac:dyDescent="0.3">
      <c r="C7713">
        <v>7236</v>
      </c>
      <c r="D7713" s="40">
        <v>3.0524886339700372</v>
      </c>
      <c r="I7713">
        <v>7236</v>
      </c>
      <c r="J7713" s="134">
        <v>0.24267850814018188</v>
      </c>
    </row>
    <row r="7714" spans="3:10" x14ac:dyDescent="0.3">
      <c r="C7714">
        <v>7237</v>
      </c>
      <c r="D7714" s="40">
        <v>2.8463746633210092</v>
      </c>
      <c r="I7714">
        <v>7237</v>
      </c>
      <c r="J7714" s="134">
        <v>0.13280577517888914</v>
      </c>
    </row>
    <row r="7715" spans="3:10" x14ac:dyDescent="0.3">
      <c r="C7715">
        <v>7238</v>
      </c>
      <c r="D7715" s="40">
        <v>2.7072807132826897</v>
      </c>
      <c r="I7715">
        <v>7238</v>
      </c>
      <c r="J7715" s="134">
        <v>0.24922211618213796</v>
      </c>
    </row>
    <row r="7716" spans="3:10" x14ac:dyDescent="0.3">
      <c r="C7716">
        <v>7239</v>
      </c>
      <c r="D7716" s="40">
        <v>2.5662101842042095</v>
      </c>
      <c r="I7716">
        <v>7239</v>
      </c>
      <c r="J7716" s="134">
        <v>0.14624085052175717</v>
      </c>
    </row>
    <row r="7717" spans="3:10" x14ac:dyDescent="0.3">
      <c r="C7717">
        <v>7240</v>
      </c>
      <c r="D7717" s="40">
        <v>2.1540725505996514</v>
      </c>
      <c r="I7717">
        <v>7240</v>
      </c>
      <c r="J7717" s="134">
        <v>0.19940688068802448</v>
      </c>
    </row>
    <row r="7718" spans="3:10" x14ac:dyDescent="0.3">
      <c r="C7718">
        <v>7241</v>
      </c>
      <c r="D7718" s="40">
        <v>3.2208808268912508</v>
      </c>
      <c r="I7718">
        <v>7241</v>
      </c>
      <c r="J7718" s="134">
        <v>5.3982034948768076E-2</v>
      </c>
    </row>
    <row r="7719" spans="3:10" x14ac:dyDescent="0.3">
      <c r="C7719">
        <v>7242</v>
      </c>
      <c r="D7719" s="40">
        <v>1.5691078220222865</v>
      </c>
      <c r="I7719">
        <v>7242</v>
      </c>
      <c r="J7719" s="134">
        <v>0.30055936611592426</v>
      </c>
    </row>
    <row r="7720" spans="3:10" x14ac:dyDescent="0.3">
      <c r="C7720">
        <v>7243</v>
      </c>
      <c r="D7720" s="40">
        <v>3.4484326242101866</v>
      </c>
      <c r="I7720">
        <v>7243</v>
      </c>
      <c r="J7720" s="134">
        <v>0.24130740801430739</v>
      </c>
    </row>
    <row r="7721" spans="3:10" x14ac:dyDescent="0.3">
      <c r="C7721">
        <v>7244</v>
      </c>
      <c r="D7721" s="40">
        <v>2.4163466881729572</v>
      </c>
      <c r="I7721">
        <v>7244</v>
      </c>
      <c r="J7721" s="134">
        <v>5.6051434734878836E-2</v>
      </c>
    </row>
    <row r="7722" spans="3:10" x14ac:dyDescent="0.3">
      <c r="C7722">
        <v>7245</v>
      </c>
      <c r="D7722" s="40">
        <v>3.2025478462037844</v>
      </c>
      <c r="I7722">
        <v>7245</v>
      </c>
      <c r="J7722" s="134">
        <v>0.27085238316014615</v>
      </c>
    </row>
    <row r="7723" spans="3:10" x14ac:dyDescent="0.3">
      <c r="C7723">
        <v>7246</v>
      </c>
      <c r="D7723" s="40">
        <v>1.9869359454796314</v>
      </c>
      <c r="I7723">
        <v>7246</v>
      </c>
      <c r="J7723" s="134">
        <v>0.26736592629742129</v>
      </c>
    </row>
    <row r="7724" spans="3:10" x14ac:dyDescent="0.3">
      <c r="C7724">
        <v>7247</v>
      </c>
      <c r="D7724" s="40">
        <v>2.6405050466662052</v>
      </c>
      <c r="I7724">
        <v>7247</v>
      </c>
      <c r="J7724" s="134">
        <v>0.12958574744198992</v>
      </c>
    </row>
    <row r="7725" spans="3:10" x14ac:dyDescent="0.3">
      <c r="C7725">
        <v>7248</v>
      </c>
      <c r="D7725" s="40">
        <v>3.2607948199927437</v>
      </c>
      <c r="I7725">
        <v>7248</v>
      </c>
      <c r="J7725" s="134">
        <v>0.29115142359166879</v>
      </c>
    </row>
    <row r="7726" spans="3:10" x14ac:dyDescent="0.3">
      <c r="C7726">
        <v>7249</v>
      </c>
      <c r="D7726" s="40">
        <v>1.8137638448087121</v>
      </c>
      <c r="I7726">
        <v>7249</v>
      </c>
      <c r="J7726" s="134">
        <v>0.2907349708081115</v>
      </c>
    </row>
    <row r="7727" spans="3:10" x14ac:dyDescent="0.3">
      <c r="C7727">
        <v>7250</v>
      </c>
      <c r="D7727" s="40">
        <v>3.3559359479117816</v>
      </c>
      <c r="I7727">
        <v>7250</v>
      </c>
      <c r="J7727" s="134">
        <v>0.26622622459955347</v>
      </c>
    </row>
    <row r="7728" spans="3:10" x14ac:dyDescent="0.3">
      <c r="C7728">
        <v>7251</v>
      </c>
      <c r="D7728" s="40">
        <v>1.8750699039395982</v>
      </c>
      <c r="I7728">
        <v>7251</v>
      </c>
      <c r="J7728" s="134">
        <v>0.28472473899603457</v>
      </c>
    </row>
    <row r="7729" spans="3:10" x14ac:dyDescent="0.3">
      <c r="C7729">
        <v>7252</v>
      </c>
      <c r="D7729" s="40">
        <v>2.0523539171859801</v>
      </c>
      <c r="I7729">
        <v>7252</v>
      </c>
      <c r="J7729" s="134">
        <v>0.32382877359837869</v>
      </c>
    </row>
    <row r="7730" spans="3:10" x14ac:dyDescent="0.3">
      <c r="C7730">
        <v>7253</v>
      </c>
      <c r="D7730" s="40">
        <v>2.4572766274034477</v>
      </c>
      <c r="I7730">
        <v>7253</v>
      </c>
      <c r="J7730" s="134">
        <v>0.17637132329626004</v>
      </c>
    </row>
    <row r="7731" spans="3:10" x14ac:dyDescent="0.3">
      <c r="C7731">
        <v>7254</v>
      </c>
      <c r="D7731" s="40">
        <v>2.9107150917269733</v>
      </c>
      <c r="I7731">
        <v>7254</v>
      </c>
      <c r="J7731" s="134">
        <v>0.14080467781483619</v>
      </c>
    </row>
    <row r="7732" spans="3:10" x14ac:dyDescent="0.3">
      <c r="C7732">
        <v>7255</v>
      </c>
      <c r="D7732" s="40">
        <v>3.0002596892625419</v>
      </c>
      <c r="I7732">
        <v>7255</v>
      </c>
      <c r="J7732" s="134">
        <v>0.21697925068214952</v>
      </c>
    </row>
    <row r="7733" spans="3:10" x14ac:dyDescent="0.3">
      <c r="C7733">
        <v>7256</v>
      </c>
      <c r="D7733" s="40">
        <v>2.406336639871987</v>
      </c>
      <c r="I7733">
        <v>7256</v>
      </c>
      <c r="J7733" s="134">
        <v>0.11311827572336797</v>
      </c>
    </row>
    <row r="7734" spans="3:10" x14ac:dyDescent="0.3">
      <c r="C7734">
        <v>7257</v>
      </c>
      <c r="D7734" s="40">
        <v>2.626980933154023</v>
      </c>
      <c r="I7734">
        <v>7257</v>
      </c>
      <c r="J7734" s="134">
        <v>0.39326157868531264</v>
      </c>
    </row>
    <row r="7735" spans="3:10" x14ac:dyDescent="0.3">
      <c r="C7735">
        <v>7258</v>
      </c>
      <c r="D7735" s="40">
        <v>2.875850062434016</v>
      </c>
      <c r="I7735">
        <v>7258</v>
      </c>
      <c r="J7735" s="134">
        <v>0.11957967870789088</v>
      </c>
    </row>
    <row r="7736" spans="3:10" x14ac:dyDescent="0.3">
      <c r="C7736">
        <v>7259</v>
      </c>
      <c r="D7736" s="40">
        <v>2.2403046200326786</v>
      </c>
      <c r="I7736">
        <v>7259</v>
      </c>
      <c r="J7736" s="134">
        <v>0.18617834532651134</v>
      </c>
    </row>
    <row r="7737" spans="3:10" x14ac:dyDescent="0.3">
      <c r="C7737">
        <v>7260</v>
      </c>
      <c r="D7737" s="40">
        <v>3.0796548979305354</v>
      </c>
      <c r="I7737">
        <v>7260</v>
      </c>
      <c r="J7737" s="134">
        <v>0.22011778869147225</v>
      </c>
    </row>
    <row r="7738" spans="3:10" x14ac:dyDescent="0.3">
      <c r="C7738">
        <v>7261</v>
      </c>
      <c r="D7738" s="40">
        <v>2.4031707408317269</v>
      </c>
      <c r="I7738">
        <v>7261</v>
      </c>
      <c r="J7738" s="134">
        <v>0.27878715140522203</v>
      </c>
    </row>
    <row r="7739" spans="3:10" x14ac:dyDescent="0.3">
      <c r="C7739">
        <v>7262</v>
      </c>
      <c r="D7739" s="40">
        <v>2.5581381253906263</v>
      </c>
      <c r="I7739">
        <v>7262</v>
      </c>
      <c r="J7739" s="134">
        <v>0.20698728826630197</v>
      </c>
    </row>
    <row r="7740" spans="3:10" x14ac:dyDescent="0.3">
      <c r="C7740">
        <v>7263</v>
      </c>
      <c r="D7740" s="40">
        <v>1.7202579605680228</v>
      </c>
      <c r="I7740">
        <v>7263</v>
      </c>
      <c r="J7740" s="134">
        <v>0.26890217255452353</v>
      </c>
    </row>
    <row r="7741" spans="3:10" x14ac:dyDescent="0.3">
      <c r="C7741">
        <v>7264</v>
      </c>
      <c r="D7741" s="40">
        <v>2.8486617032717576</v>
      </c>
      <c r="I7741">
        <v>7264</v>
      </c>
      <c r="J7741" s="134">
        <v>0.18782805625207266</v>
      </c>
    </row>
    <row r="7742" spans="3:10" x14ac:dyDescent="0.3">
      <c r="C7742">
        <v>7265</v>
      </c>
      <c r="D7742" s="40">
        <v>2.0666414035192484</v>
      </c>
      <c r="I7742">
        <v>7265</v>
      </c>
      <c r="J7742" s="134">
        <v>0.30015407176419817</v>
      </c>
    </row>
    <row r="7743" spans="3:10" x14ac:dyDescent="0.3">
      <c r="C7743">
        <v>7266</v>
      </c>
      <c r="D7743" s="40">
        <v>2.4792005211960224</v>
      </c>
      <c r="I7743">
        <v>7266</v>
      </c>
      <c r="J7743" s="134">
        <v>0.25897852516198161</v>
      </c>
    </row>
    <row r="7744" spans="3:10" x14ac:dyDescent="0.3">
      <c r="C7744">
        <v>7267</v>
      </c>
      <c r="D7744" s="40">
        <v>2.8938618518947923</v>
      </c>
      <c r="I7744">
        <v>7267</v>
      </c>
      <c r="J7744" s="134">
        <v>0.22176773881915834</v>
      </c>
    </row>
    <row r="7745" spans="3:10" x14ac:dyDescent="0.3">
      <c r="C7745">
        <v>7268</v>
      </c>
      <c r="D7745" s="40">
        <v>2.6279320164994902</v>
      </c>
      <c r="I7745">
        <v>7268</v>
      </c>
      <c r="J7745" s="134">
        <v>9.5896572689790682E-2</v>
      </c>
    </row>
    <row r="7746" spans="3:10" x14ac:dyDescent="0.3">
      <c r="C7746">
        <v>7269</v>
      </c>
      <c r="D7746" s="40">
        <v>3.065897942640416</v>
      </c>
      <c r="I7746">
        <v>7269</v>
      </c>
      <c r="J7746" s="134">
        <v>0.30777778942064304</v>
      </c>
    </row>
    <row r="7747" spans="3:10" x14ac:dyDescent="0.3">
      <c r="C7747">
        <v>7270</v>
      </c>
      <c r="D7747" s="40">
        <v>2.3855245823536402</v>
      </c>
      <c r="I7747">
        <v>7270</v>
      </c>
      <c r="J7747" s="134">
        <v>0.12733132922070234</v>
      </c>
    </row>
    <row r="7748" spans="3:10" x14ac:dyDescent="0.3">
      <c r="C7748">
        <v>7271</v>
      </c>
      <c r="D7748" s="40">
        <v>2.0158944795660334</v>
      </c>
      <c r="I7748">
        <v>7271</v>
      </c>
      <c r="J7748" s="134">
        <v>0.21735260377500043</v>
      </c>
    </row>
    <row r="7749" spans="3:10" x14ac:dyDescent="0.3">
      <c r="C7749">
        <v>7272</v>
      </c>
      <c r="D7749" s="40">
        <v>2.6020601821439118</v>
      </c>
      <c r="I7749">
        <v>7272</v>
      </c>
      <c r="J7749" s="134">
        <v>0.15063758634041347</v>
      </c>
    </row>
    <row r="7750" spans="3:10" x14ac:dyDescent="0.3">
      <c r="C7750">
        <v>7273</v>
      </c>
      <c r="D7750" s="40">
        <v>3.0203568754877428</v>
      </c>
      <c r="I7750">
        <v>7273</v>
      </c>
      <c r="J7750" s="134">
        <v>0.27881075223382457</v>
      </c>
    </row>
    <row r="7751" spans="3:10" x14ac:dyDescent="0.3">
      <c r="C7751">
        <v>7274</v>
      </c>
      <c r="D7751" s="40">
        <v>2.7990007352803699</v>
      </c>
      <c r="I7751">
        <v>7274</v>
      </c>
      <c r="J7751" s="134">
        <v>0.21334418850582137</v>
      </c>
    </row>
    <row r="7752" spans="3:10" x14ac:dyDescent="0.3">
      <c r="C7752">
        <v>7275</v>
      </c>
      <c r="D7752" s="40">
        <v>3.2935484682034897</v>
      </c>
      <c r="I7752">
        <v>7275</v>
      </c>
      <c r="J7752" s="134">
        <v>0.16859283940764813</v>
      </c>
    </row>
    <row r="7753" spans="3:10" x14ac:dyDescent="0.3">
      <c r="C7753">
        <v>7276</v>
      </c>
      <c r="D7753" s="40">
        <v>2.3315505096688791</v>
      </c>
      <c r="I7753">
        <v>7276</v>
      </c>
      <c r="J7753" s="134">
        <v>0.31119608363677864</v>
      </c>
    </row>
    <row r="7754" spans="3:10" x14ac:dyDescent="0.3">
      <c r="C7754">
        <v>7277</v>
      </c>
      <c r="D7754" s="40">
        <v>2.5859315075856335</v>
      </c>
      <c r="I7754">
        <v>7277</v>
      </c>
      <c r="J7754" s="134">
        <v>0.20466291388024493</v>
      </c>
    </row>
    <row r="7755" spans="3:10" x14ac:dyDescent="0.3">
      <c r="C7755">
        <v>7278</v>
      </c>
      <c r="D7755" s="40">
        <v>2.8544745198758861</v>
      </c>
      <c r="I7755">
        <v>7278</v>
      </c>
      <c r="J7755" s="134">
        <v>0.30617576700786886</v>
      </c>
    </row>
    <row r="7756" spans="3:10" x14ac:dyDescent="0.3">
      <c r="C7756">
        <v>7279</v>
      </c>
      <c r="D7756" s="40">
        <v>2.6245230082787616</v>
      </c>
      <c r="I7756">
        <v>7279</v>
      </c>
      <c r="J7756" s="134">
        <v>0.2250084297811108</v>
      </c>
    </row>
    <row r="7757" spans="3:10" x14ac:dyDescent="0.3">
      <c r="C7757">
        <v>7280</v>
      </c>
      <c r="D7757" s="40">
        <v>3.0224568013031536</v>
      </c>
      <c r="I7757">
        <v>7280</v>
      </c>
      <c r="J7757" s="134">
        <v>0.16645634764893624</v>
      </c>
    </row>
    <row r="7758" spans="3:10" x14ac:dyDescent="0.3">
      <c r="C7758">
        <v>7281</v>
      </c>
      <c r="D7758" s="40">
        <v>3.4638736271571196</v>
      </c>
      <c r="I7758">
        <v>7281</v>
      </c>
      <c r="J7758" s="134">
        <v>0.29610234129873869</v>
      </c>
    </row>
    <row r="7759" spans="3:10" x14ac:dyDescent="0.3">
      <c r="C7759">
        <v>7282</v>
      </c>
      <c r="D7759" s="40">
        <v>2.6273922973898363</v>
      </c>
      <c r="I7759">
        <v>7282</v>
      </c>
      <c r="J7759" s="134">
        <v>0.12454653084617329</v>
      </c>
    </row>
    <row r="7760" spans="3:10" x14ac:dyDescent="0.3">
      <c r="C7760">
        <v>7283</v>
      </c>
      <c r="D7760" s="40">
        <v>2.3117573666980107</v>
      </c>
      <c r="I7760">
        <v>7283</v>
      </c>
      <c r="J7760" s="134">
        <v>0.21054786716370599</v>
      </c>
    </row>
    <row r="7761" spans="3:10" x14ac:dyDescent="0.3">
      <c r="C7761">
        <v>7284</v>
      </c>
      <c r="D7761" s="40">
        <v>1.9215595814474</v>
      </c>
      <c r="I7761">
        <v>7284</v>
      </c>
      <c r="J7761" s="134">
        <v>0.20294627276126809</v>
      </c>
    </row>
    <row r="7762" spans="3:10" x14ac:dyDescent="0.3">
      <c r="C7762">
        <v>7285</v>
      </c>
      <c r="D7762" s="40">
        <v>3.2181085749766218</v>
      </c>
      <c r="I7762">
        <v>7285</v>
      </c>
      <c r="J7762" s="134">
        <v>0.32576563632071731</v>
      </c>
    </row>
    <row r="7763" spans="3:10" x14ac:dyDescent="0.3">
      <c r="C7763">
        <v>7286</v>
      </c>
      <c r="D7763" s="40">
        <v>1.7752829908957282</v>
      </c>
      <c r="I7763">
        <v>7286</v>
      </c>
      <c r="J7763" s="134">
        <v>0.35059838313423586</v>
      </c>
    </row>
    <row r="7764" spans="3:10" x14ac:dyDescent="0.3">
      <c r="C7764">
        <v>7287</v>
      </c>
      <c r="D7764" s="40">
        <v>2.4994192134722368</v>
      </c>
      <c r="I7764">
        <v>7287</v>
      </c>
      <c r="J7764" s="134">
        <v>0.24627344449085897</v>
      </c>
    </row>
    <row r="7765" spans="3:10" x14ac:dyDescent="0.3">
      <c r="C7765">
        <v>7288</v>
      </c>
      <c r="D7765" s="40">
        <v>2.1586754724324688</v>
      </c>
      <c r="I7765">
        <v>7288</v>
      </c>
      <c r="J7765" s="134">
        <v>0.12399762360312727</v>
      </c>
    </row>
    <row r="7766" spans="3:10" x14ac:dyDescent="0.3">
      <c r="C7766">
        <v>7289</v>
      </c>
      <c r="D7766" s="40">
        <v>2.160312535694219</v>
      </c>
      <c r="I7766">
        <v>7289</v>
      </c>
      <c r="J7766" s="134">
        <v>0.32542280194926709</v>
      </c>
    </row>
    <row r="7767" spans="3:10" x14ac:dyDescent="0.3">
      <c r="C7767">
        <v>7290</v>
      </c>
      <c r="D7767" s="40">
        <v>2.7745746887628067</v>
      </c>
      <c r="I7767">
        <v>7290</v>
      </c>
      <c r="J7767" s="134">
        <v>0.23503972212425173</v>
      </c>
    </row>
    <row r="7768" spans="3:10" x14ac:dyDescent="0.3">
      <c r="C7768">
        <v>7291</v>
      </c>
      <c r="D7768" s="40">
        <v>2.5491947224937355</v>
      </c>
      <c r="I7768">
        <v>7291</v>
      </c>
      <c r="J7768" s="134">
        <v>0.22188366021236439</v>
      </c>
    </row>
    <row r="7769" spans="3:10" x14ac:dyDescent="0.3">
      <c r="C7769">
        <v>7292</v>
      </c>
      <c r="D7769" s="40">
        <v>1.9236860253705985</v>
      </c>
      <c r="I7769">
        <v>7292</v>
      </c>
      <c r="J7769" s="134">
        <v>0.29242649543294985</v>
      </c>
    </row>
    <row r="7770" spans="3:10" x14ac:dyDescent="0.3">
      <c r="C7770">
        <v>7293</v>
      </c>
      <c r="D7770" s="40">
        <v>2.2682011392943981</v>
      </c>
      <c r="I7770">
        <v>7293</v>
      </c>
      <c r="J7770" s="134">
        <v>0.23540350447156944</v>
      </c>
    </row>
    <row r="7771" spans="3:10" x14ac:dyDescent="0.3">
      <c r="C7771">
        <v>7294</v>
      </c>
      <c r="D7771" s="40">
        <v>2.7572099745256367</v>
      </c>
      <c r="I7771">
        <v>7294</v>
      </c>
      <c r="J7771" s="134">
        <v>0.32552115725089736</v>
      </c>
    </row>
    <row r="7772" spans="3:10" x14ac:dyDescent="0.3">
      <c r="C7772">
        <v>7295</v>
      </c>
      <c r="D7772" s="40">
        <v>3.335949071294082</v>
      </c>
      <c r="I7772">
        <v>7295</v>
      </c>
      <c r="J7772" s="134">
        <v>0.13682298878278698</v>
      </c>
    </row>
    <row r="7773" spans="3:10" x14ac:dyDescent="0.3">
      <c r="C7773">
        <v>7296</v>
      </c>
      <c r="D7773" s="40">
        <v>2.0420387108590061</v>
      </c>
      <c r="I7773">
        <v>7296</v>
      </c>
      <c r="J7773" s="134">
        <v>0.24683928385832887</v>
      </c>
    </row>
    <row r="7774" spans="3:10" x14ac:dyDescent="0.3">
      <c r="C7774">
        <v>7297</v>
      </c>
      <c r="D7774" s="40">
        <v>2.1022698018306079</v>
      </c>
      <c r="I7774">
        <v>7297</v>
      </c>
      <c r="J7774" s="134">
        <v>0.34051551913662204</v>
      </c>
    </row>
    <row r="7775" spans="3:10" x14ac:dyDescent="0.3">
      <c r="C7775">
        <v>7298</v>
      </c>
      <c r="D7775" s="40">
        <v>1.5425519925605626</v>
      </c>
      <c r="I7775">
        <v>7298</v>
      </c>
      <c r="J7775" s="134">
        <v>0.17908315062442859</v>
      </c>
    </row>
    <row r="7776" spans="3:10" x14ac:dyDescent="0.3">
      <c r="C7776">
        <v>7299</v>
      </c>
      <c r="D7776" s="40">
        <v>3.1714271763315813</v>
      </c>
      <c r="I7776">
        <v>7299</v>
      </c>
      <c r="J7776" s="134">
        <v>0.26003503123580662</v>
      </c>
    </row>
    <row r="7777" spans="3:10" x14ac:dyDescent="0.3">
      <c r="C7777">
        <v>7300</v>
      </c>
      <c r="D7777" s="40">
        <v>2.4344890011882105</v>
      </c>
      <c r="I7777">
        <v>7300</v>
      </c>
      <c r="J7777" s="134">
        <v>0.18840619922199897</v>
      </c>
    </row>
    <row r="7778" spans="3:10" x14ac:dyDescent="0.3">
      <c r="C7778">
        <v>7301</v>
      </c>
      <c r="D7778" s="40">
        <v>3.2499088133520879</v>
      </c>
      <c r="I7778">
        <v>7301</v>
      </c>
      <c r="J7778" s="134">
        <v>0.22069126616625145</v>
      </c>
    </row>
    <row r="7779" spans="3:10" x14ac:dyDescent="0.3">
      <c r="C7779">
        <v>7302</v>
      </c>
      <c r="D7779" s="40">
        <v>2.3476390263700697</v>
      </c>
      <c r="I7779">
        <v>7302</v>
      </c>
      <c r="J7779" s="134">
        <v>0.19503766592905536</v>
      </c>
    </row>
    <row r="7780" spans="3:10" x14ac:dyDescent="0.3">
      <c r="C7780">
        <v>7303</v>
      </c>
      <c r="D7780" s="40">
        <v>2.8324700315748279</v>
      </c>
      <c r="I7780">
        <v>7303</v>
      </c>
      <c r="J7780" s="134">
        <v>0.12802771289991499</v>
      </c>
    </row>
    <row r="7781" spans="3:10" x14ac:dyDescent="0.3">
      <c r="C7781">
        <v>7304</v>
      </c>
      <c r="D7781" s="40">
        <v>3.313452058103775</v>
      </c>
      <c r="I7781">
        <v>7304</v>
      </c>
      <c r="J7781" s="134">
        <v>0.30434383208214544</v>
      </c>
    </row>
    <row r="7782" spans="3:10" x14ac:dyDescent="0.3">
      <c r="C7782">
        <v>7305</v>
      </c>
      <c r="D7782" s="40">
        <v>2.3317603167127361</v>
      </c>
      <c r="I7782">
        <v>7305</v>
      </c>
      <c r="J7782" s="134">
        <v>0.19684619566843664</v>
      </c>
    </row>
    <row r="7783" spans="3:10" x14ac:dyDescent="0.3">
      <c r="C7783">
        <v>7306</v>
      </c>
      <c r="D7783" s="40">
        <v>3.1842280330371313</v>
      </c>
      <c r="I7783">
        <v>7306</v>
      </c>
      <c r="J7783" s="134">
        <v>0.27773542005643859</v>
      </c>
    </row>
    <row r="7784" spans="3:10" x14ac:dyDescent="0.3">
      <c r="C7784">
        <v>7307</v>
      </c>
      <c r="D7784" s="40">
        <v>2.1960468928478765</v>
      </c>
      <c r="I7784">
        <v>7307</v>
      </c>
      <c r="J7784" s="134">
        <v>0.1766028336566432</v>
      </c>
    </row>
    <row r="7785" spans="3:10" x14ac:dyDescent="0.3">
      <c r="C7785">
        <v>7308</v>
      </c>
      <c r="D7785" s="40">
        <v>2.8652598447786986</v>
      </c>
      <c r="I7785">
        <v>7308</v>
      </c>
      <c r="J7785" s="134">
        <v>0.12256283404769763</v>
      </c>
    </row>
    <row r="7786" spans="3:10" x14ac:dyDescent="0.3">
      <c r="C7786">
        <v>7309</v>
      </c>
      <c r="D7786" s="40">
        <v>2.5111026208433977</v>
      </c>
      <c r="I7786">
        <v>7309</v>
      </c>
      <c r="J7786" s="134">
        <v>0.36837466189098422</v>
      </c>
    </row>
    <row r="7787" spans="3:10" x14ac:dyDescent="0.3">
      <c r="C7787">
        <v>7310</v>
      </c>
      <c r="D7787" s="40">
        <v>2.5455727723138279</v>
      </c>
      <c r="I7787">
        <v>7310</v>
      </c>
      <c r="J7787" s="134">
        <v>0.26348173027526589</v>
      </c>
    </row>
    <row r="7788" spans="3:10" x14ac:dyDescent="0.3">
      <c r="C7788">
        <v>7311</v>
      </c>
      <c r="D7788" s="40">
        <v>2.822834895379688</v>
      </c>
      <c r="I7788">
        <v>7311</v>
      </c>
      <c r="J7788" s="134">
        <v>0.25450346306396598</v>
      </c>
    </row>
    <row r="7789" spans="3:10" x14ac:dyDescent="0.3">
      <c r="C7789">
        <v>7312</v>
      </c>
      <c r="D7789" s="40">
        <v>3.0033913208586989</v>
      </c>
      <c r="I7789">
        <v>7312</v>
      </c>
      <c r="J7789" s="134">
        <v>0.11603280614935718</v>
      </c>
    </row>
    <row r="7790" spans="3:10" x14ac:dyDescent="0.3">
      <c r="C7790">
        <v>7313</v>
      </c>
      <c r="D7790" s="40">
        <v>2.2323455639631726</v>
      </c>
      <c r="I7790">
        <v>7313</v>
      </c>
      <c r="J7790" s="134">
        <v>0.34687606517600122</v>
      </c>
    </row>
    <row r="7791" spans="3:10" x14ac:dyDescent="0.3">
      <c r="C7791">
        <v>7314</v>
      </c>
      <c r="D7791" s="40">
        <v>1.765163807705217</v>
      </c>
      <c r="I7791">
        <v>7314</v>
      </c>
      <c r="J7791" s="134">
        <v>0.3648711601005501</v>
      </c>
    </row>
    <row r="7792" spans="3:10" x14ac:dyDescent="0.3">
      <c r="C7792">
        <v>7315</v>
      </c>
      <c r="D7792" s="40">
        <v>1.7441852773599742</v>
      </c>
      <c r="I7792">
        <v>7315</v>
      </c>
      <c r="J7792" s="134">
        <v>0.14953258975424322</v>
      </c>
    </row>
    <row r="7793" spans="3:10" x14ac:dyDescent="0.3">
      <c r="C7793">
        <v>7316</v>
      </c>
      <c r="D7793" s="40">
        <v>2.68100584786486</v>
      </c>
      <c r="I7793">
        <v>7316</v>
      </c>
      <c r="J7793" s="134">
        <v>0.16971187269534971</v>
      </c>
    </row>
    <row r="7794" spans="3:10" x14ac:dyDescent="0.3">
      <c r="C7794">
        <v>7317</v>
      </c>
      <c r="D7794" s="40">
        <v>1.9023367054438194</v>
      </c>
      <c r="I7794">
        <v>7317</v>
      </c>
      <c r="J7794" s="134">
        <v>0.17183281109805781</v>
      </c>
    </row>
    <row r="7795" spans="3:10" x14ac:dyDescent="0.3">
      <c r="C7795">
        <v>7318</v>
      </c>
      <c r="D7795" s="40">
        <v>2.5019664462312061</v>
      </c>
      <c r="I7795">
        <v>7318</v>
      </c>
      <c r="J7795" s="134">
        <v>0.23489813758376732</v>
      </c>
    </row>
    <row r="7796" spans="3:10" x14ac:dyDescent="0.3">
      <c r="C7796">
        <v>7319</v>
      </c>
      <c r="D7796" s="40">
        <v>2.4545490632087992</v>
      </c>
      <c r="I7796">
        <v>7319</v>
      </c>
      <c r="J7796" s="134">
        <v>0.15606840129761346</v>
      </c>
    </row>
    <row r="7797" spans="3:10" x14ac:dyDescent="0.3">
      <c r="C7797">
        <v>7320</v>
      </c>
      <c r="D7797" s="40">
        <v>2.0165878852256696</v>
      </c>
      <c r="I7797">
        <v>7320</v>
      </c>
      <c r="J7797" s="134">
        <v>0.31359819959901292</v>
      </c>
    </row>
    <row r="7798" spans="3:10" x14ac:dyDescent="0.3">
      <c r="C7798">
        <v>7321</v>
      </c>
      <c r="D7798" s="40">
        <v>1.8257763599979047</v>
      </c>
      <c r="I7798">
        <v>7321</v>
      </c>
      <c r="J7798" s="134">
        <v>0.21491142200663593</v>
      </c>
    </row>
    <row r="7799" spans="3:10" x14ac:dyDescent="0.3">
      <c r="C7799">
        <v>7322</v>
      </c>
      <c r="D7799" s="40">
        <v>1.9760045869797853</v>
      </c>
      <c r="I7799">
        <v>7322</v>
      </c>
      <c r="J7799" s="134">
        <v>0.27832293409517894</v>
      </c>
    </row>
    <row r="7800" spans="3:10" x14ac:dyDescent="0.3">
      <c r="C7800">
        <v>7323</v>
      </c>
      <c r="D7800" s="40">
        <v>2.4978880165370199</v>
      </c>
      <c r="I7800">
        <v>7323</v>
      </c>
      <c r="J7800" s="134">
        <v>0.22616210452981633</v>
      </c>
    </row>
    <row r="7801" spans="3:10" x14ac:dyDescent="0.3">
      <c r="C7801">
        <v>7324</v>
      </c>
      <c r="D7801" s="40">
        <v>2.9133292833330118</v>
      </c>
      <c r="I7801">
        <v>7324</v>
      </c>
      <c r="J7801" s="134">
        <v>0.26488969179161637</v>
      </c>
    </row>
    <row r="7802" spans="3:10" x14ac:dyDescent="0.3">
      <c r="C7802">
        <v>7325</v>
      </c>
      <c r="D7802" s="40">
        <v>2.9016701069744428</v>
      </c>
      <c r="I7802">
        <v>7325</v>
      </c>
      <c r="J7802" s="134">
        <v>0.25018900588893178</v>
      </c>
    </row>
    <row r="7803" spans="3:10" x14ac:dyDescent="0.3">
      <c r="C7803">
        <v>7326</v>
      </c>
      <c r="D7803" s="40">
        <v>3.1306006299004583</v>
      </c>
      <c r="I7803">
        <v>7326</v>
      </c>
      <c r="J7803" s="134">
        <v>0.23036048974015988</v>
      </c>
    </row>
    <row r="7804" spans="3:10" x14ac:dyDescent="0.3">
      <c r="C7804">
        <v>7327</v>
      </c>
      <c r="D7804" s="40">
        <v>2.5470750056978759</v>
      </c>
      <c r="I7804">
        <v>7327</v>
      </c>
      <c r="J7804" s="134">
        <v>0.35148983219087349</v>
      </c>
    </row>
    <row r="7805" spans="3:10" x14ac:dyDescent="0.3">
      <c r="C7805">
        <v>7328</v>
      </c>
      <c r="D7805" s="40">
        <v>2.9060453794430567</v>
      </c>
      <c r="I7805">
        <v>7328</v>
      </c>
      <c r="J7805" s="134">
        <v>0.21588381932825706</v>
      </c>
    </row>
    <row r="7806" spans="3:10" x14ac:dyDescent="0.3">
      <c r="C7806">
        <v>7329</v>
      </c>
      <c r="D7806" s="40">
        <v>3.1894859153045489</v>
      </c>
      <c r="I7806">
        <v>7329</v>
      </c>
      <c r="J7806" s="134">
        <v>0.14531797412331349</v>
      </c>
    </row>
    <row r="7807" spans="3:10" x14ac:dyDescent="0.3">
      <c r="C7807">
        <v>7330</v>
      </c>
      <c r="D7807" s="40">
        <v>2.3491023011878971</v>
      </c>
      <c r="I7807">
        <v>7330</v>
      </c>
      <c r="J7807" s="134">
        <v>0.22834629047007438</v>
      </c>
    </row>
    <row r="7808" spans="3:10" x14ac:dyDescent="0.3">
      <c r="C7808">
        <v>7331</v>
      </c>
      <c r="D7808" s="40">
        <v>2.5182797086017041</v>
      </c>
      <c r="I7808">
        <v>7331</v>
      </c>
      <c r="J7808" s="134">
        <v>0.24958568994238828</v>
      </c>
    </row>
    <row r="7809" spans="3:10" x14ac:dyDescent="0.3">
      <c r="C7809">
        <v>7332</v>
      </c>
      <c r="D7809" s="40">
        <v>2.7998842451594563</v>
      </c>
      <c r="I7809">
        <v>7332</v>
      </c>
      <c r="J7809" s="134">
        <v>0.2316703938187068</v>
      </c>
    </row>
    <row r="7810" spans="3:10" x14ac:dyDescent="0.3">
      <c r="C7810">
        <v>7333</v>
      </c>
      <c r="D7810" s="40">
        <v>3.6054681560117365</v>
      </c>
      <c r="I7810">
        <v>7333</v>
      </c>
      <c r="J7810" s="134">
        <v>0.29189795180770162</v>
      </c>
    </row>
    <row r="7811" spans="3:10" x14ac:dyDescent="0.3">
      <c r="C7811">
        <v>7334</v>
      </c>
      <c r="D7811" s="40">
        <v>3.411927272014224</v>
      </c>
      <c r="I7811">
        <v>7334</v>
      </c>
      <c r="J7811" s="134">
        <v>0.19882100777608547</v>
      </c>
    </row>
    <row r="7812" spans="3:10" x14ac:dyDescent="0.3">
      <c r="C7812">
        <v>7335</v>
      </c>
      <c r="D7812" s="40">
        <v>2.2691165128677953</v>
      </c>
      <c r="I7812">
        <v>7335</v>
      </c>
      <c r="J7812" s="134">
        <v>0.20954776660175822</v>
      </c>
    </row>
    <row r="7813" spans="3:10" x14ac:dyDescent="0.3">
      <c r="C7813">
        <v>7336</v>
      </c>
      <c r="D7813" s="40">
        <v>2.7877156440690909</v>
      </c>
      <c r="I7813">
        <v>7336</v>
      </c>
      <c r="J7813" s="134">
        <v>0.3027733402138757</v>
      </c>
    </row>
    <row r="7814" spans="3:10" x14ac:dyDescent="0.3">
      <c r="C7814">
        <v>7337</v>
      </c>
      <c r="D7814" s="40">
        <v>2.0731683589839109</v>
      </c>
      <c r="I7814">
        <v>7337</v>
      </c>
      <c r="J7814" s="134">
        <v>0.20647366219861851</v>
      </c>
    </row>
    <row r="7815" spans="3:10" x14ac:dyDescent="0.3">
      <c r="C7815">
        <v>7338</v>
      </c>
      <c r="D7815" s="40">
        <v>2.3830565441377627</v>
      </c>
      <c r="I7815">
        <v>7338</v>
      </c>
      <c r="J7815" s="134">
        <v>0.26296903833737306</v>
      </c>
    </row>
    <row r="7816" spans="3:10" x14ac:dyDescent="0.3">
      <c r="C7816">
        <v>7339</v>
      </c>
      <c r="D7816" s="40">
        <v>2.4558097783217216</v>
      </c>
      <c r="I7816">
        <v>7339</v>
      </c>
      <c r="J7816" s="134">
        <v>0.26665566340949454</v>
      </c>
    </row>
    <row r="7817" spans="3:10" x14ac:dyDescent="0.3">
      <c r="C7817">
        <v>7340</v>
      </c>
      <c r="D7817" s="40">
        <v>2.7720115249932542</v>
      </c>
      <c r="I7817">
        <v>7340</v>
      </c>
      <c r="J7817" s="134">
        <v>0.31626521304822308</v>
      </c>
    </row>
    <row r="7818" spans="3:10" x14ac:dyDescent="0.3">
      <c r="C7818">
        <v>7341</v>
      </c>
      <c r="D7818" s="40">
        <v>2.4861815253739943</v>
      </c>
      <c r="I7818">
        <v>7341</v>
      </c>
      <c r="J7818" s="134">
        <v>0.22319940063070609</v>
      </c>
    </row>
    <row r="7819" spans="3:10" x14ac:dyDescent="0.3">
      <c r="C7819">
        <v>7342</v>
      </c>
      <c r="D7819" s="40">
        <v>2.5824263871043871</v>
      </c>
      <c r="I7819">
        <v>7342</v>
      </c>
      <c r="J7819" s="134">
        <v>0.26506750379513933</v>
      </c>
    </row>
    <row r="7820" spans="3:10" x14ac:dyDescent="0.3">
      <c r="C7820">
        <v>7343</v>
      </c>
      <c r="D7820" s="40">
        <v>1.8639577276575916</v>
      </c>
      <c r="I7820">
        <v>7343</v>
      </c>
      <c r="J7820" s="134">
        <v>0.18846845860656525</v>
      </c>
    </row>
    <row r="7821" spans="3:10" x14ac:dyDescent="0.3">
      <c r="C7821">
        <v>7344</v>
      </c>
      <c r="D7821" s="40">
        <v>2.2359552951435369</v>
      </c>
      <c r="I7821">
        <v>7344</v>
      </c>
      <c r="J7821" s="134">
        <v>0.15003591017978635</v>
      </c>
    </row>
    <row r="7822" spans="3:10" x14ac:dyDescent="0.3">
      <c r="C7822">
        <v>7345</v>
      </c>
      <c r="D7822" s="40">
        <v>2.6957112959959417</v>
      </c>
      <c r="I7822">
        <v>7345</v>
      </c>
      <c r="J7822" s="134">
        <v>0.20321258045493429</v>
      </c>
    </row>
    <row r="7823" spans="3:10" x14ac:dyDescent="0.3">
      <c r="C7823">
        <v>7346</v>
      </c>
      <c r="D7823" s="40">
        <v>1.7022786822486005</v>
      </c>
      <c r="I7823">
        <v>7346</v>
      </c>
      <c r="J7823" s="134">
        <v>0.22130700737509756</v>
      </c>
    </row>
    <row r="7824" spans="3:10" x14ac:dyDescent="0.3">
      <c r="C7824">
        <v>7347</v>
      </c>
      <c r="D7824" s="40">
        <v>2.2401045816834246</v>
      </c>
      <c r="I7824">
        <v>7347</v>
      </c>
      <c r="J7824" s="134">
        <v>0.24998351687948972</v>
      </c>
    </row>
    <row r="7825" spans="3:10" x14ac:dyDescent="0.3">
      <c r="C7825">
        <v>7348</v>
      </c>
      <c r="D7825" s="40">
        <v>1.9547795185934684</v>
      </c>
      <c r="I7825">
        <v>7348</v>
      </c>
      <c r="J7825" s="134">
        <v>0.1635700950298653</v>
      </c>
    </row>
    <row r="7826" spans="3:10" x14ac:dyDescent="0.3">
      <c r="C7826">
        <v>7349</v>
      </c>
      <c r="D7826" s="40">
        <v>2.2116592474088574</v>
      </c>
      <c r="I7826">
        <v>7349</v>
      </c>
      <c r="J7826" s="134">
        <v>0.32403039220757179</v>
      </c>
    </row>
    <row r="7827" spans="3:10" x14ac:dyDescent="0.3">
      <c r="C7827">
        <v>7350</v>
      </c>
      <c r="D7827" s="40">
        <v>2.2066757233706635</v>
      </c>
      <c r="I7827">
        <v>7350</v>
      </c>
      <c r="J7827" s="134">
        <v>0.1321462116922596</v>
      </c>
    </row>
    <row r="7828" spans="3:10" x14ac:dyDescent="0.3">
      <c r="C7828">
        <v>7351</v>
      </c>
      <c r="D7828" s="40">
        <v>1.4019044603538275</v>
      </c>
      <c r="I7828">
        <v>7351</v>
      </c>
      <c r="J7828" s="134">
        <v>0.23921689635862209</v>
      </c>
    </row>
    <row r="7829" spans="3:10" x14ac:dyDescent="0.3">
      <c r="C7829">
        <v>7352</v>
      </c>
      <c r="D7829" s="40">
        <v>3.7337706214956414</v>
      </c>
      <c r="I7829">
        <v>7352</v>
      </c>
      <c r="J7829" s="134">
        <v>0.17963474619932862</v>
      </c>
    </row>
    <row r="7830" spans="3:10" x14ac:dyDescent="0.3">
      <c r="C7830">
        <v>7353</v>
      </c>
      <c r="D7830" s="40">
        <v>2.1257095397940167</v>
      </c>
      <c r="I7830">
        <v>7353</v>
      </c>
      <c r="J7830" s="134">
        <v>0.18355655494248757</v>
      </c>
    </row>
    <row r="7831" spans="3:10" x14ac:dyDescent="0.3">
      <c r="C7831">
        <v>7354</v>
      </c>
      <c r="D7831" s="40">
        <v>3.0387004185656727</v>
      </c>
      <c r="I7831">
        <v>7354</v>
      </c>
      <c r="J7831" s="134">
        <v>0.26623251040662899</v>
      </c>
    </row>
    <row r="7832" spans="3:10" x14ac:dyDescent="0.3">
      <c r="C7832">
        <v>7355</v>
      </c>
      <c r="D7832" s="40">
        <v>2.4964156940224478</v>
      </c>
      <c r="I7832">
        <v>7355</v>
      </c>
      <c r="J7832" s="134">
        <v>0.23889072961567903</v>
      </c>
    </row>
    <row r="7833" spans="3:10" x14ac:dyDescent="0.3">
      <c r="C7833">
        <v>7356</v>
      </c>
      <c r="D7833" s="40">
        <v>2.6033833566474964</v>
      </c>
      <c r="I7833">
        <v>7356</v>
      </c>
      <c r="J7833" s="134">
        <v>0.22443122761720469</v>
      </c>
    </row>
    <row r="7834" spans="3:10" x14ac:dyDescent="0.3">
      <c r="C7834">
        <v>7357</v>
      </c>
      <c r="D7834" s="40">
        <v>2.8152570552723595</v>
      </c>
      <c r="I7834">
        <v>7357</v>
      </c>
      <c r="J7834" s="134">
        <v>0.35982724428327462</v>
      </c>
    </row>
    <row r="7835" spans="3:10" x14ac:dyDescent="0.3">
      <c r="C7835">
        <v>7358</v>
      </c>
      <c r="D7835" s="40">
        <v>2.7866067731060511</v>
      </c>
      <c r="I7835">
        <v>7358</v>
      </c>
      <c r="J7835" s="134">
        <v>0.25962169132587953</v>
      </c>
    </row>
    <row r="7836" spans="3:10" x14ac:dyDescent="0.3">
      <c r="C7836">
        <v>7359</v>
      </c>
      <c r="D7836" s="40">
        <v>3.0747167380631781</v>
      </c>
      <c r="I7836">
        <v>7359</v>
      </c>
      <c r="J7836" s="134">
        <v>0.24766865337551947</v>
      </c>
    </row>
    <row r="7837" spans="3:10" x14ac:dyDescent="0.3">
      <c r="C7837">
        <v>7360</v>
      </c>
      <c r="D7837" s="40">
        <v>2.468460731539373</v>
      </c>
      <c r="I7837">
        <v>7360</v>
      </c>
      <c r="J7837" s="134">
        <v>0.22511232786935498</v>
      </c>
    </row>
    <row r="7838" spans="3:10" x14ac:dyDescent="0.3">
      <c r="C7838">
        <v>7361</v>
      </c>
      <c r="D7838" s="40">
        <v>2.1980167698237354</v>
      </c>
      <c r="I7838">
        <v>7361</v>
      </c>
      <c r="J7838" s="134">
        <v>0.12067698884862255</v>
      </c>
    </row>
    <row r="7839" spans="3:10" x14ac:dyDescent="0.3">
      <c r="C7839">
        <v>7362</v>
      </c>
      <c r="D7839" s="40">
        <v>2.142025921399501</v>
      </c>
      <c r="I7839">
        <v>7362</v>
      </c>
      <c r="J7839" s="134">
        <v>0.30087105199769537</v>
      </c>
    </row>
    <row r="7840" spans="3:10" x14ac:dyDescent="0.3">
      <c r="C7840">
        <v>7363</v>
      </c>
      <c r="D7840" s="40">
        <v>1.9526693101653305</v>
      </c>
      <c r="I7840">
        <v>7363</v>
      </c>
      <c r="J7840" s="134">
        <v>0.33520009691433894</v>
      </c>
    </row>
    <row r="7841" spans="3:10" x14ac:dyDescent="0.3">
      <c r="C7841">
        <v>7364</v>
      </c>
      <c r="D7841" s="40">
        <v>3.0015660238502107</v>
      </c>
      <c r="I7841">
        <v>7364</v>
      </c>
      <c r="J7841" s="134">
        <v>0.27006065341650953</v>
      </c>
    </row>
    <row r="7842" spans="3:10" x14ac:dyDescent="0.3">
      <c r="C7842">
        <v>7365</v>
      </c>
      <c r="D7842" s="40">
        <v>2.5963935742409756</v>
      </c>
      <c r="I7842">
        <v>7365</v>
      </c>
      <c r="J7842" s="134">
        <v>0.21398369002704287</v>
      </c>
    </row>
    <row r="7843" spans="3:10" x14ac:dyDescent="0.3">
      <c r="C7843">
        <v>7366</v>
      </c>
      <c r="D7843" s="40">
        <v>3.1439807175307397</v>
      </c>
      <c r="I7843">
        <v>7366</v>
      </c>
      <c r="J7843" s="134">
        <v>0.26921208579365197</v>
      </c>
    </row>
    <row r="7844" spans="3:10" x14ac:dyDescent="0.3">
      <c r="C7844">
        <v>7367</v>
      </c>
      <c r="D7844" s="40">
        <v>2.1567928303239157</v>
      </c>
      <c r="I7844">
        <v>7367</v>
      </c>
      <c r="J7844" s="134">
        <v>0.1320644346564066</v>
      </c>
    </row>
    <row r="7845" spans="3:10" x14ac:dyDescent="0.3">
      <c r="C7845">
        <v>7368</v>
      </c>
      <c r="D7845" s="40">
        <v>2.4833466072902626</v>
      </c>
      <c r="I7845">
        <v>7368</v>
      </c>
      <c r="J7845" s="134">
        <v>0.33245398039149876</v>
      </c>
    </row>
    <row r="7846" spans="3:10" x14ac:dyDescent="0.3">
      <c r="C7846">
        <v>7369</v>
      </c>
      <c r="D7846" s="40">
        <v>2.4784983933560394</v>
      </c>
      <c r="I7846">
        <v>7369</v>
      </c>
      <c r="J7846" s="134">
        <v>0.20970492602502078</v>
      </c>
    </row>
    <row r="7847" spans="3:10" x14ac:dyDescent="0.3">
      <c r="C7847">
        <v>7370</v>
      </c>
      <c r="D7847" s="40">
        <v>2.2885370820995767</v>
      </c>
      <c r="I7847">
        <v>7370</v>
      </c>
      <c r="J7847" s="134">
        <v>0.27250168100303229</v>
      </c>
    </row>
    <row r="7848" spans="3:10" x14ac:dyDescent="0.3">
      <c r="C7848">
        <v>7371</v>
      </c>
      <c r="D7848" s="40">
        <v>2.1998638872671608</v>
      </c>
      <c r="I7848">
        <v>7371</v>
      </c>
      <c r="J7848" s="134">
        <v>0.25495792909571002</v>
      </c>
    </row>
    <row r="7849" spans="3:10" x14ac:dyDescent="0.3">
      <c r="C7849">
        <v>7372</v>
      </c>
      <c r="D7849" s="40">
        <v>2.2584707387313774</v>
      </c>
      <c r="I7849">
        <v>7372</v>
      </c>
      <c r="J7849" s="134">
        <v>0.23558914739944958</v>
      </c>
    </row>
    <row r="7850" spans="3:10" x14ac:dyDescent="0.3">
      <c r="C7850">
        <v>7373</v>
      </c>
      <c r="D7850" s="40">
        <v>2.9831348186255955</v>
      </c>
      <c r="I7850">
        <v>7373</v>
      </c>
      <c r="J7850" s="134">
        <v>0.34687320291556722</v>
      </c>
    </row>
    <row r="7851" spans="3:10" x14ac:dyDescent="0.3">
      <c r="C7851">
        <v>7374</v>
      </c>
      <c r="D7851" s="40">
        <v>3.0534299259978672</v>
      </c>
      <c r="I7851">
        <v>7374</v>
      </c>
      <c r="J7851" s="134">
        <v>0.15518357248159464</v>
      </c>
    </row>
    <row r="7852" spans="3:10" x14ac:dyDescent="0.3">
      <c r="C7852">
        <v>7375</v>
      </c>
      <c r="D7852" s="40">
        <v>3.3673701177525595</v>
      </c>
      <c r="I7852">
        <v>7375</v>
      </c>
      <c r="J7852" s="134">
        <v>0.30033505516115211</v>
      </c>
    </row>
    <row r="7853" spans="3:10" x14ac:dyDescent="0.3">
      <c r="C7853">
        <v>7376</v>
      </c>
      <c r="D7853" s="40">
        <v>3.1476004608917982</v>
      </c>
      <c r="I7853">
        <v>7376</v>
      </c>
      <c r="J7853" s="134">
        <v>0.28589253432453221</v>
      </c>
    </row>
    <row r="7854" spans="3:10" x14ac:dyDescent="0.3">
      <c r="C7854">
        <v>7377</v>
      </c>
      <c r="D7854" s="40">
        <v>1.5741431469468286</v>
      </c>
      <c r="I7854">
        <v>7377</v>
      </c>
      <c r="J7854" s="134">
        <v>0.20034154209305344</v>
      </c>
    </row>
    <row r="7855" spans="3:10" x14ac:dyDescent="0.3">
      <c r="C7855">
        <v>7378</v>
      </c>
      <c r="D7855" s="40">
        <v>2.822113243859079</v>
      </c>
      <c r="I7855">
        <v>7378</v>
      </c>
      <c r="J7855" s="134">
        <v>5.9016258181589842E-2</v>
      </c>
    </row>
    <row r="7856" spans="3:10" x14ac:dyDescent="0.3">
      <c r="C7856">
        <v>7379</v>
      </c>
      <c r="D7856" s="40">
        <v>2.0261167838077037</v>
      </c>
      <c r="I7856">
        <v>7379</v>
      </c>
      <c r="J7856" s="134">
        <v>0.2412970851813605</v>
      </c>
    </row>
    <row r="7857" spans="3:10" x14ac:dyDescent="0.3">
      <c r="C7857">
        <v>7380</v>
      </c>
      <c r="D7857" s="40">
        <v>2.7205679640708373</v>
      </c>
      <c r="I7857">
        <v>7380</v>
      </c>
      <c r="J7857" s="134">
        <v>0.21104867906950897</v>
      </c>
    </row>
    <row r="7858" spans="3:10" x14ac:dyDescent="0.3">
      <c r="C7858">
        <v>7381</v>
      </c>
      <c r="D7858" s="40">
        <v>1.869740946333724</v>
      </c>
      <c r="I7858">
        <v>7381</v>
      </c>
      <c r="J7858" s="134">
        <v>0.27021463715628413</v>
      </c>
    </row>
    <row r="7859" spans="3:10" x14ac:dyDescent="0.3">
      <c r="C7859">
        <v>7382</v>
      </c>
      <c r="D7859" s="40">
        <v>1.9659984948390572</v>
      </c>
      <c r="I7859">
        <v>7382</v>
      </c>
      <c r="J7859" s="134">
        <v>0.26337516305380571</v>
      </c>
    </row>
    <row r="7860" spans="3:10" x14ac:dyDescent="0.3">
      <c r="C7860">
        <v>7383</v>
      </c>
      <c r="D7860" s="40">
        <v>2.9639082172275786</v>
      </c>
      <c r="I7860">
        <v>7383</v>
      </c>
      <c r="J7860" s="134">
        <v>8.7601733683883687E-2</v>
      </c>
    </row>
    <row r="7861" spans="3:10" x14ac:dyDescent="0.3">
      <c r="C7861">
        <v>7384</v>
      </c>
      <c r="D7861" s="40">
        <v>2.7840948822953697</v>
      </c>
      <c r="I7861">
        <v>7384</v>
      </c>
      <c r="J7861" s="134">
        <v>0.28577945093855495</v>
      </c>
    </row>
    <row r="7862" spans="3:10" x14ac:dyDescent="0.3">
      <c r="C7862">
        <v>7385</v>
      </c>
      <c r="D7862" s="40">
        <v>2.1397858465045161</v>
      </c>
      <c r="I7862">
        <v>7385</v>
      </c>
      <c r="J7862" s="134">
        <v>0.25675712135857132</v>
      </c>
    </row>
    <row r="7863" spans="3:10" x14ac:dyDescent="0.3">
      <c r="C7863">
        <v>7386</v>
      </c>
      <c r="D7863" s="40">
        <v>2.6620045399763712</v>
      </c>
      <c r="I7863">
        <v>7386</v>
      </c>
      <c r="J7863" s="134">
        <v>0.25166643996870097</v>
      </c>
    </row>
    <row r="7864" spans="3:10" x14ac:dyDescent="0.3">
      <c r="C7864">
        <v>7387</v>
      </c>
      <c r="D7864" s="40">
        <v>3.4018977766745833</v>
      </c>
      <c r="I7864">
        <v>7387</v>
      </c>
      <c r="J7864" s="134">
        <v>0.2051494978703019</v>
      </c>
    </row>
    <row r="7865" spans="3:10" x14ac:dyDescent="0.3">
      <c r="C7865">
        <v>7388</v>
      </c>
      <c r="D7865" s="40">
        <v>3.0193173750478146</v>
      </c>
      <c r="I7865">
        <v>7388</v>
      </c>
      <c r="J7865" s="134">
        <v>0.33624372712200379</v>
      </c>
    </row>
    <row r="7866" spans="3:10" x14ac:dyDescent="0.3">
      <c r="C7866">
        <v>7389</v>
      </c>
      <c r="D7866" s="40">
        <v>2.9544379074955707</v>
      </c>
      <c r="I7866">
        <v>7389</v>
      </c>
      <c r="J7866" s="134">
        <v>0.32862919270779201</v>
      </c>
    </row>
    <row r="7867" spans="3:10" x14ac:dyDescent="0.3">
      <c r="C7867">
        <v>7390</v>
      </c>
      <c r="D7867" s="40">
        <v>2.8076674707712788</v>
      </c>
      <c r="I7867">
        <v>7390</v>
      </c>
      <c r="J7867" s="134">
        <v>0.19004262349887835</v>
      </c>
    </row>
    <row r="7868" spans="3:10" x14ac:dyDescent="0.3">
      <c r="C7868">
        <v>7391</v>
      </c>
      <c r="D7868" s="40">
        <v>2.4752065305604276</v>
      </c>
      <c r="I7868">
        <v>7391</v>
      </c>
      <c r="J7868" s="134">
        <v>0.33476611763130326</v>
      </c>
    </row>
    <row r="7869" spans="3:10" x14ac:dyDescent="0.3">
      <c r="C7869">
        <v>7392</v>
      </c>
      <c r="D7869" s="40">
        <v>2.3139710749496323</v>
      </c>
      <c r="I7869">
        <v>7392</v>
      </c>
      <c r="J7869" s="134">
        <v>0.28222621131949466</v>
      </c>
    </row>
    <row r="7870" spans="3:10" x14ac:dyDescent="0.3">
      <c r="C7870">
        <v>7393</v>
      </c>
      <c r="D7870" s="40">
        <v>2.7815402085429364</v>
      </c>
      <c r="I7870">
        <v>7393</v>
      </c>
      <c r="J7870" s="134">
        <v>0.24103590639923733</v>
      </c>
    </row>
    <row r="7871" spans="3:10" x14ac:dyDescent="0.3">
      <c r="C7871">
        <v>7394</v>
      </c>
      <c r="D7871" s="40">
        <v>3.142486804565634</v>
      </c>
      <c r="I7871">
        <v>7394</v>
      </c>
      <c r="J7871" s="134">
        <v>0.31997368652130742</v>
      </c>
    </row>
    <row r="7872" spans="3:10" x14ac:dyDescent="0.3">
      <c r="C7872">
        <v>7395</v>
      </c>
      <c r="D7872" s="40">
        <v>1.9949482776738534</v>
      </c>
      <c r="I7872">
        <v>7395</v>
      </c>
      <c r="J7872" s="134">
        <v>0.38887589186710136</v>
      </c>
    </row>
    <row r="7873" spans="3:10" x14ac:dyDescent="0.3">
      <c r="C7873">
        <v>7396</v>
      </c>
      <c r="D7873" s="40">
        <v>2.1574902415775474</v>
      </c>
      <c r="I7873">
        <v>7396</v>
      </c>
      <c r="J7873" s="134">
        <v>0.24962037031443374</v>
      </c>
    </row>
    <row r="7874" spans="3:10" x14ac:dyDescent="0.3">
      <c r="C7874">
        <v>7397</v>
      </c>
      <c r="D7874" s="40">
        <v>2.2118866007080755</v>
      </c>
      <c r="I7874">
        <v>7397</v>
      </c>
      <c r="J7874" s="134">
        <v>0.26481829515238564</v>
      </c>
    </row>
    <row r="7875" spans="3:10" x14ac:dyDescent="0.3">
      <c r="C7875">
        <v>7398</v>
      </c>
      <c r="D7875" s="40">
        <v>3.25767046007189</v>
      </c>
      <c r="I7875">
        <v>7398</v>
      </c>
      <c r="J7875" s="134">
        <v>0.16366433661016888</v>
      </c>
    </row>
    <row r="7876" spans="3:10" x14ac:dyDescent="0.3">
      <c r="C7876">
        <v>7399</v>
      </c>
      <c r="D7876" s="40">
        <v>3.0682217756458008</v>
      </c>
      <c r="I7876">
        <v>7399</v>
      </c>
      <c r="J7876" s="134">
        <v>0.26064546321522175</v>
      </c>
    </row>
    <row r="7877" spans="3:10" x14ac:dyDescent="0.3">
      <c r="C7877">
        <v>7400</v>
      </c>
      <c r="D7877" s="40">
        <v>1.8905562924541512</v>
      </c>
      <c r="I7877">
        <v>7400</v>
      </c>
      <c r="J7877" s="134">
        <v>0.34161621742781678</v>
      </c>
    </row>
    <row r="7878" spans="3:10" x14ac:dyDescent="0.3">
      <c r="C7878">
        <v>7401</v>
      </c>
      <c r="D7878" s="40">
        <v>1.5808822240223352</v>
      </c>
      <c r="I7878">
        <v>7401</v>
      </c>
      <c r="J7878" s="134">
        <v>0.21006629331988025</v>
      </c>
    </row>
    <row r="7879" spans="3:10" x14ac:dyDescent="0.3">
      <c r="C7879">
        <v>7402</v>
      </c>
      <c r="D7879" s="40">
        <v>2.1613980508206083</v>
      </c>
      <c r="I7879">
        <v>7402</v>
      </c>
      <c r="J7879" s="134">
        <v>7.0322493429936239E-2</v>
      </c>
    </row>
    <row r="7880" spans="3:10" x14ac:dyDescent="0.3">
      <c r="C7880">
        <v>7403</v>
      </c>
      <c r="D7880" s="40">
        <v>2.0146897240543118</v>
      </c>
      <c r="I7880">
        <v>7403</v>
      </c>
      <c r="J7880" s="134">
        <v>0.21661423336668362</v>
      </c>
    </row>
    <row r="7881" spans="3:10" x14ac:dyDescent="0.3">
      <c r="C7881">
        <v>7404</v>
      </c>
      <c r="D7881" s="40">
        <v>2.7934188111923275</v>
      </c>
      <c r="I7881">
        <v>7404</v>
      </c>
      <c r="J7881" s="134">
        <v>0.23887449795234716</v>
      </c>
    </row>
    <row r="7882" spans="3:10" x14ac:dyDescent="0.3">
      <c r="C7882">
        <v>7405</v>
      </c>
      <c r="D7882" s="40">
        <v>1.8706271116943416</v>
      </c>
      <c r="I7882">
        <v>7405</v>
      </c>
      <c r="J7882" s="134">
        <v>0.18565702505217474</v>
      </c>
    </row>
    <row r="7883" spans="3:10" x14ac:dyDescent="0.3">
      <c r="C7883">
        <v>7406</v>
      </c>
      <c r="D7883" s="40">
        <v>2.0975993469802443</v>
      </c>
      <c r="I7883">
        <v>7406</v>
      </c>
      <c r="J7883" s="134">
        <v>0.26591052036108631</v>
      </c>
    </row>
    <row r="7884" spans="3:10" x14ac:dyDescent="0.3">
      <c r="C7884">
        <v>7407</v>
      </c>
      <c r="D7884" s="40">
        <v>2.8756593557821661</v>
      </c>
      <c r="I7884">
        <v>7407</v>
      </c>
      <c r="J7884" s="134">
        <v>0.20827624281807933</v>
      </c>
    </row>
    <row r="7885" spans="3:10" x14ac:dyDescent="0.3">
      <c r="C7885">
        <v>7408</v>
      </c>
      <c r="D7885" s="40">
        <v>2.0806913415193824</v>
      </c>
      <c r="I7885">
        <v>7408</v>
      </c>
      <c r="J7885" s="134">
        <v>0.20512750449351125</v>
      </c>
    </row>
    <row r="7886" spans="3:10" x14ac:dyDescent="0.3">
      <c r="C7886">
        <v>7409</v>
      </c>
      <c r="D7886" s="40">
        <v>2.4908360212157943</v>
      </c>
      <c r="I7886">
        <v>7409</v>
      </c>
      <c r="J7886" s="134">
        <v>0.19885439261166571</v>
      </c>
    </row>
    <row r="7887" spans="3:10" x14ac:dyDescent="0.3">
      <c r="C7887">
        <v>7410</v>
      </c>
      <c r="D7887" s="40">
        <v>2.6583039230767751</v>
      </c>
      <c r="I7887">
        <v>7410</v>
      </c>
      <c r="J7887" s="134">
        <v>0.27372069547598743</v>
      </c>
    </row>
    <row r="7888" spans="3:10" x14ac:dyDescent="0.3">
      <c r="C7888">
        <v>7411</v>
      </c>
      <c r="D7888" s="40">
        <v>2.7637008231768561</v>
      </c>
      <c r="I7888">
        <v>7411</v>
      </c>
      <c r="J7888" s="134">
        <v>0.31086546493551959</v>
      </c>
    </row>
    <row r="7889" spans="3:10" x14ac:dyDescent="0.3">
      <c r="C7889">
        <v>7412</v>
      </c>
      <c r="D7889" s="40">
        <v>1.8849342678580459</v>
      </c>
      <c r="I7889">
        <v>7412</v>
      </c>
      <c r="J7889" s="134">
        <v>0.33197726033328001</v>
      </c>
    </row>
    <row r="7890" spans="3:10" x14ac:dyDescent="0.3">
      <c r="C7890">
        <v>7413</v>
      </c>
      <c r="D7890" s="40">
        <v>2.6855473261688583</v>
      </c>
      <c r="I7890">
        <v>7413</v>
      </c>
      <c r="J7890" s="134">
        <v>0.25375329909571476</v>
      </c>
    </row>
    <row r="7891" spans="3:10" x14ac:dyDescent="0.3">
      <c r="C7891">
        <v>7414</v>
      </c>
      <c r="D7891" s="40">
        <v>3.1607777217435959</v>
      </c>
      <c r="I7891">
        <v>7414</v>
      </c>
      <c r="J7891" s="134">
        <v>0.3322198079928893</v>
      </c>
    </row>
    <row r="7892" spans="3:10" x14ac:dyDescent="0.3">
      <c r="C7892">
        <v>7415</v>
      </c>
      <c r="D7892" s="40">
        <v>1.864444816708724</v>
      </c>
      <c r="I7892">
        <v>7415</v>
      </c>
      <c r="J7892" s="134">
        <v>0.30183711561585169</v>
      </c>
    </row>
    <row r="7893" spans="3:10" x14ac:dyDescent="0.3">
      <c r="C7893">
        <v>7416</v>
      </c>
      <c r="D7893" s="40">
        <v>2.0378197559638815</v>
      </c>
      <c r="I7893">
        <v>7416</v>
      </c>
      <c r="J7893" s="134">
        <v>0.27759817203773962</v>
      </c>
    </row>
    <row r="7894" spans="3:10" x14ac:dyDescent="0.3">
      <c r="C7894">
        <v>7417</v>
      </c>
      <c r="D7894" s="40">
        <v>2.8171413076514202</v>
      </c>
      <c r="I7894">
        <v>7417</v>
      </c>
      <c r="J7894" s="134">
        <v>0.35365700413359469</v>
      </c>
    </row>
    <row r="7895" spans="3:10" x14ac:dyDescent="0.3">
      <c r="C7895">
        <v>7418</v>
      </c>
      <c r="D7895" s="40">
        <v>2.9109708898470688</v>
      </c>
      <c r="I7895">
        <v>7418</v>
      </c>
      <c r="J7895" s="134">
        <v>0.15184565077431444</v>
      </c>
    </row>
    <row r="7896" spans="3:10" x14ac:dyDescent="0.3">
      <c r="C7896">
        <v>7419</v>
      </c>
      <c r="D7896" s="40">
        <v>2.3832794640960242</v>
      </c>
      <c r="I7896">
        <v>7419</v>
      </c>
      <c r="J7896" s="134">
        <v>0.3845935320910232</v>
      </c>
    </row>
    <row r="7897" spans="3:10" x14ac:dyDescent="0.3">
      <c r="C7897">
        <v>7420</v>
      </c>
      <c r="D7897" s="40">
        <v>1.7082514525842523</v>
      </c>
      <c r="I7897">
        <v>7420</v>
      </c>
      <c r="J7897" s="134">
        <v>0.25508193609802343</v>
      </c>
    </row>
    <row r="7898" spans="3:10" x14ac:dyDescent="0.3">
      <c r="C7898">
        <v>7421</v>
      </c>
      <c r="D7898" s="40">
        <v>2.3485959862043702</v>
      </c>
      <c r="I7898">
        <v>7421</v>
      </c>
      <c r="J7898" s="134">
        <v>0.11817570747019635</v>
      </c>
    </row>
    <row r="7899" spans="3:10" x14ac:dyDescent="0.3">
      <c r="C7899">
        <v>7422</v>
      </c>
      <c r="D7899" s="40">
        <v>2.9553368987541391</v>
      </c>
      <c r="I7899">
        <v>7422</v>
      </c>
      <c r="J7899" s="134">
        <v>0.34551542385491008</v>
      </c>
    </row>
    <row r="7900" spans="3:10" x14ac:dyDescent="0.3">
      <c r="C7900">
        <v>7423</v>
      </c>
      <c r="D7900" s="40">
        <v>2.3696364810977917</v>
      </c>
      <c r="I7900">
        <v>7423</v>
      </c>
      <c r="J7900" s="134">
        <v>0.24398256038904242</v>
      </c>
    </row>
    <row r="7901" spans="3:10" x14ac:dyDescent="0.3">
      <c r="C7901">
        <v>7424</v>
      </c>
      <c r="D7901" s="40">
        <v>1.8097316094917271</v>
      </c>
      <c r="I7901">
        <v>7424</v>
      </c>
      <c r="J7901" s="134">
        <v>0.15927083717937074</v>
      </c>
    </row>
    <row r="7902" spans="3:10" x14ac:dyDescent="0.3">
      <c r="C7902">
        <v>7425</v>
      </c>
      <c r="D7902" s="40">
        <v>3.2705076560299675</v>
      </c>
      <c r="I7902">
        <v>7425</v>
      </c>
      <c r="J7902" s="134">
        <v>0.14061102981378459</v>
      </c>
    </row>
    <row r="7903" spans="3:10" x14ac:dyDescent="0.3">
      <c r="C7903">
        <v>7426</v>
      </c>
      <c r="D7903" s="40">
        <v>2.8612037398732517</v>
      </c>
      <c r="I7903">
        <v>7426</v>
      </c>
      <c r="J7903" s="134">
        <v>0.28499719794699852</v>
      </c>
    </row>
    <row r="7904" spans="3:10" x14ac:dyDescent="0.3">
      <c r="C7904">
        <v>7427</v>
      </c>
      <c r="D7904" s="40">
        <v>1.7958011400861218</v>
      </c>
      <c r="I7904">
        <v>7427</v>
      </c>
      <c r="J7904" s="134">
        <v>0.20874831175475794</v>
      </c>
    </row>
    <row r="7905" spans="3:10" x14ac:dyDescent="0.3">
      <c r="C7905">
        <v>7428</v>
      </c>
      <c r="D7905" s="40">
        <v>3.2159236168501808</v>
      </c>
      <c r="I7905">
        <v>7428</v>
      </c>
      <c r="J7905" s="134">
        <v>0.18084361413723782</v>
      </c>
    </row>
    <row r="7906" spans="3:10" x14ac:dyDescent="0.3">
      <c r="C7906">
        <v>7429</v>
      </c>
      <c r="D7906" s="40">
        <v>1.7706940045017174</v>
      </c>
      <c r="I7906">
        <v>7429</v>
      </c>
      <c r="J7906" s="134">
        <v>0.32426899399897535</v>
      </c>
    </row>
    <row r="7907" spans="3:10" x14ac:dyDescent="0.3">
      <c r="C7907">
        <v>7430</v>
      </c>
      <c r="D7907" s="40">
        <v>2.9444446160848701</v>
      </c>
      <c r="I7907">
        <v>7430</v>
      </c>
      <c r="J7907" s="134">
        <v>0.20623445922626704</v>
      </c>
    </row>
    <row r="7908" spans="3:10" x14ac:dyDescent="0.3">
      <c r="C7908">
        <v>7431</v>
      </c>
      <c r="D7908" s="40">
        <v>1.9546522977797363</v>
      </c>
      <c r="I7908">
        <v>7431</v>
      </c>
      <c r="J7908" s="134">
        <v>0.15766616137882483</v>
      </c>
    </row>
    <row r="7909" spans="3:10" x14ac:dyDescent="0.3">
      <c r="C7909">
        <v>7432</v>
      </c>
      <c r="D7909" s="40">
        <v>1.7589720383318219</v>
      </c>
      <c r="I7909">
        <v>7432</v>
      </c>
      <c r="J7909" s="134">
        <v>0.36866184922803313</v>
      </c>
    </row>
    <row r="7910" spans="3:10" x14ac:dyDescent="0.3">
      <c r="C7910">
        <v>7433</v>
      </c>
      <c r="D7910" s="40">
        <v>2.1245557025214388</v>
      </c>
      <c r="I7910">
        <v>7433</v>
      </c>
      <c r="J7910" s="134">
        <v>0.28012107650786389</v>
      </c>
    </row>
    <row r="7911" spans="3:10" x14ac:dyDescent="0.3">
      <c r="C7911">
        <v>7434</v>
      </c>
      <c r="D7911" s="40">
        <v>2.6284489846233279</v>
      </c>
      <c r="I7911">
        <v>7434</v>
      </c>
      <c r="J7911" s="134">
        <v>0.14084957189442249</v>
      </c>
    </row>
    <row r="7912" spans="3:10" x14ac:dyDescent="0.3">
      <c r="C7912">
        <v>7435</v>
      </c>
      <c r="D7912" s="40">
        <v>2.6535161743729661</v>
      </c>
      <c r="I7912">
        <v>7435</v>
      </c>
      <c r="J7912" s="134">
        <v>0.17382892966223107</v>
      </c>
    </row>
    <row r="7913" spans="3:10" x14ac:dyDescent="0.3">
      <c r="C7913">
        <v>7436</v>
      </c>
      <c r="D7913" s="40">
        <v>2.7961695332578316</v>
      </c>
      <c r="I7913">
        <v>7436</v>
      </c>
      <c r="J7913" s="134">
        <v>0.16525544316745311</v>
      </c>
    </row>
    <row r="7914" spans="3:10" x14ac:dyDescent="0.3">
      <c r="C7914">
        <v>7437</v>
      </c>
      <c r="D7914" s="40">
        <v>1.8085592958071224</v>
      </c>
      <c r="I7914">
        <v>7437</v>
      </c>
      <c r="J7914" s="134">
        <v>0.18687589540253113</v>
      </c>
    </row>
    <row r="7915" spans="3:10" x14ac:dyDescent="0.3">
      <c r="C7915">
        <v>7438</v>
      </c>
      <c r="D7915" s="40">
        <v>2.1648165315903212</v>
      </c>
      <c r="I7915">
        <v>7438</v>
      </c>
      <c r="J7915" s="134">
        <v>0.26403856217024946</v>
      </c>
    </row>
    <row r="7916" spans="3:10" x14ac:dyDescent="0.3">
      <c r="C7916">
        <v>7439</v>
      </c>
      <c r="D7916" s="40">
        <v>2.7696046682514632</v>
      </c>
      <c r="I7916">
        <v>7439</v>
      </c>
      <c r="J7916" s="134">
        <v>0.22551479809682062</v>
      </c>
    </row>
    <row r="7917" spans="3:10" x14ac:dyDescent="0.3">
      <c r="C7917">
        <v>7440</v>
      </c>
      <c r="D7917" s="40">
        <v>2.8341472795869223</v>
      </c>
      <c r="I7917">
        <v>7440</v>
      </c>
      <c r="J7917" s="134">
        <v>0.36028989761096364</v>
      </c>
    </row>
    <row r="7918" spans="3:10" x14ac:dyDescent="0.3">
      <c r="C7918">
        <v>7441</v>
      </c>
      <c r="D7918" s="40">
        <v>1.9541644377534482</v>
      </c>
      <c r="I7918">
        <v>7441</v>
      </c>
      <c r="J7918" s="134">
        <v>0.23653200504809124</v>
      </c>
    </row>
    <row r="7919" spans="3:10" x14ac:dyDescent="0.3">
      <c r="C7919">
        <v>7442</v>
      </c>
      <c r="D7919" s="40">
        <v>2.2491461755042286</v>
      </c>
      <c r="I7919">
        <v>7442</v>
      </c>
      <c r="J7919" s="134">
        <v>0.2522104170697268</v>
      </c>
    </row>
    <row r="7920" spans="3:10" x14ac:dyDescent="0.3">
      <c r="C7920">
        <v>7443</v>
      </c>
      <c r="D7920" s="40">
        <v>3.1297766640756004</v>
      </c>
      <c r="I7920">
        <v>7443</v>
      </c>
      <c r="J7920" s="134">
        <v>0.35571614712616206</v>
      </c>
    </row>
    <row r="7921" spans="3:10" x14ac:dyDescent="0.3">
      <c r="C7921">
        <v>7444</v>
      </c>
      <c r="D7921" s="40">
        <v>1.6397279394142821</v>
      </c>
      <c r="I7921">
        <v>7444</v>
      </c>
      <c r="J7921" s="134">
        <v>0.39145386956968276</v>
      </c>
    </row>
    <row r="7922" spans="3:10" x14ac:dyDescent="0.3">
      <c r="C7922">
        <v>7445</v>
      </c>
      <c r="D7922" s="40">
        <v>3.0889940062193064</v>
      </c>
      <c r="I7922">
        <v>7445</v>
      </c>
      <c r="J7922" s="134">
        <v>0.31117199828476605</v>
      </c>
    </row>
    <row r="7923" spans="3:10" x14ac:dyDescent="0.3">
      <c r="C7923">
        <v>7446</v>
      </c>
      <c r="D7923" s="40">
        <v>2.2343330015198393</v>
      </c>
      <c r="I7923">
        <v>7446</v>
      </c>
      <c r="J7923" s="134">
        <v>0.16964053304978366</v>
      </c>
    </row>
    <row r="7924" spans="3:10" x14ac:dyDescent="0.3">
      <c r="C7924">
        <v>7447</v>
      </c>
      <c r="D7924" s="40">
        <v>2.8604555242388234</v>
      </c>
      <c r="I7924">
        <v>7447</v>
      </c>
      <c r="J7924" s="134">
        <v>0.34389928915063739</v>
      </c>
    </row>
    <row r="7925" spans="3:10" x14ac:dyDescent="0.3">
      <c r="C7925">
        <v>7448</v>
      </c>
      <c r="D7925" s="40">
        <v>3.0275376775721674</v>
      </c>
      <c r="I7925">
        <v>7448</v>
      </c>
      <c r="J7925" s="134">
        <v>0.29531707592953715</v>
      </c>
    </row>
    <row r="7926" spans="3:10" x14ac:dyDescent="0.3">
      <c r="C7926">
        <v>7449</v>
      </c>
      <c r="D7926" s="40">
        <v>1.8510875390710944</v>
      </c>
      <c r="I7926">
        <v>7449</v>
      </c>
      <c r="J7926" s="134">
        <v>0.36817865834896812</v>
      </c>
    </row>
    <row r="7927" spans="3:10" x14ac:dyDescent="0.3">
      <c r="C7927">
        <v>7450</v>
      </c>
      <c r="D7927" s="40">
        <v>2.7655716377497774</v>
      </c>
      <c r="I7927">
        <v>7450</v>
      </c>
      <c r="J7927" s="134">
        <v>0.20265720726199277</v>
      </c>
    </row>
    <row r="7928" spans="3:10" x14ac:dyDescent="0.3">
      <c r="C7928">
        <v>7451</v>
      </c>
      <c r="D7928" s="40">
        <v>3.331975580620063</v>
      </c>
      <c r="I7928">
        <v>7451</v>
      </c>
      <c r="J7928" s="134">
        <v>0.18321187473963674</v>
      </c>
    </row>
    <row r="7929" spans="3:10" x14ac:dyDescent="0.3">
      <c r="C7929">
        <v>7452</v>
      </c>
      <c r="D7929" s="40">
        <v>3.2072686966151962</v>
      </c>
      <c r="I7929">
        <v>7452</v>
      </c>
      <c r="J7929" s="134">
        <v>0.16437443848835831</v>
      </c>
    </row>
    <row r="7930" spans="3:10" x14ac:dyDescent="0.3">
      <c r="C7930">
        <v>7453</v>
      </c>
      <c r="D7930" s="40">
        <v>2.4963149849791777</v>
      </c>
      <c r="I7930">
        <v>7453</v>
      </c>
      <c r="J7930" s="134">
        <v>0.2563023928003938</v>
      </c>
    </row>
    <row r="7931" spans="3:10" x14ac:dyDescent="0.3">
      <c r="C7931">
        <v>7454</v>
      </c>
      <c r="D7931" s="40">
        <v>2.3971051993311958</v>
      </c>
      <c r="I7931">
        <v>7454</v>
      </c>
      <c r="J7931" s="134">
        <v>0.12551835901849762</v>
      </c>
    </row>
    <row r="7932" spans="3:10" x14ac:dyDescent="0.3">
      <c r="C7932">
        <v>7455</v>
      </c>
      <c r="D7932" s="40">
        <v>2.8153794706575583</v>
      </c>
      <c r="I7932">
        <v>7455</v>
      </c>
      <c r="J7932" s="134">
        <v>0.26484292104960838</v>
      </c>
    </row>
    <row r="7933" spans="3:10" x14ac:dyDescent="0.3">
      <c r="C7933">
        <v>7456</v>
      </c>
      <c r="D7933" s="40">
        <v>2.3914323960942019</v>
      </c>
      <c r="I7933">
        <v>7456</v>
      </c>
      <c r="J7933" s="134">
        <v>0.26790369941002234</v>
      </c>
    </row>
    <row r="7934" spans="3:10" x14ac:dyDescent="0.3">
      <c r="C7934">
        <v>7457</v>
      </c>
      <c r="D7934" s="40">
        <v>1.8334608667480889</v>
      </c>
      <c r="I7934">
        <v>7457</v>
      </c>
      <c r="J7934" s="134">
        <v>0.25669097973004407</v>
      </c>
    </row>
    <row r="7935" spans="3:10" x14ac:dyDescent="0.3">
      <c r="C7935">
        <v>7458</v>
      </c>
      <c r="D7935" s="40">
        <v>1.5870014275762767</v>
      </c>
      <c r="I7935">
        <v>7458</v>
      </c>
      <c r="J7935" s="134">
        <v>0.17343537674409037</v>
      </c>
    </row>
    <row r="7936" spans="3:10" x14ac:dyDescent="0.3">
      <c r="C7936">
        <v>7459</v>
      </c>
      <c r="D7936" s="40">
        <v>2.2743146262736254</v>
      </c>
      <c r="I7936">
        <v>7459</v>
      </c>
      <c r="J7936" s="134">
        <v>0.16759574484199291</v>
      </c>
    </row>
    <row r="7937" spans="3:10" x14ac:dyDescent="0.3">
      <c r="C7937">
        <v>7460</v>
      </c>
      <c r="D7937" s="40">
        <v>3.2972865624271663</v>
      </c>
      <c r="I7937">
        <v>7460</v>
      </c>
      <c r="J7937" s="134">
        <v>0.15763954071208652</v>
      </c>
    </row>
    <row r="7938" spans="3:10" x14ac:dyDescent="0.3">
      <c r="C7938">
        <v>7461</v>
      </c>
      <c r="D7938" s="40">
        <v>2.6123461925877036</v>
      </c>
      <c r="I7938">
        <v>7461</v>
      </c>
      <c r="J7938" s="134">
        <v>0.18702459067732091</v>
      </c>
    </row>
    <row r="7939" spans="3:10" x14ac:dyDescent="0.3">
      <c r="C7939">
        <v>7462</v>
      </c>
      <c r="D7939" s="40">
        <v>2.6210685696451335</v>
      </c>
      <c r="I7939">
        <v>7462</v>
      </c>
      <c r="J7939" s="134">
        <v>0.21639561327071588</v>
      </c>
    </row>
    <row r="7940" spans="3:10" x14ac:dyDescent="0.3">
      <c r="C7940">
        <v>7463</v>
      </c>
      <c r="D7940" s="40">
        <v>3.4346505071266953</v>
      </c>
      <c r="I7940">
        <v>7463</v>
      </c>
      <c r="J7940" s="134">
        <v>0.25614496621512517</v>
      </c>
    </row>
    <row r="7941" spans="3:10" x14ac:dyDescent="0.3">
      <c r="C7941">
        <v>7464</v>
      </c>
      <c r="D7941" s="40">
        <v>2.8090530694552105</v>
      </c>
      <c r="I7941">
        <v>7464</v>
      </c>
      <c r="J7941" s="134">
        <v>0.25579897858992307</v>
      </c>
    </row>
    <row r="7942" spans="3:10" x14ac:dyDescent="0.3">
      <c r="C7942">
        <v>7465</v>
      </c>
      <c r="D7942" s="40">
        <v>2.241241807151805</v>
      </c>
      <c r="I7942">
        <v>7465</v>
      </c>
      <c r="J7942" s="134">
        <v>0.20860825448214904</v>
      </c>
    </row>
    <row r="7943" spans="3:10" x14ac:dyDescent="0.3">
      <c r="C7943">
        <v>7466</v>
      </c>
      <c r="D7943" s="40">
        <v>1.5839609454874446</v>
      </c>
      <c r="I7943">
        <v>7466</v>
      </c>
      <c r="J7943" s="134">
        <v>0.34437054476173379</v>
      </c>
    </row>
    <row r="7944" spans="3:10" x14ac:dyDescent="0.3">
      <c r="C7944">
        <v>7467</v>
      </c>
      <c r="D7944" s="40">
        <v>2.38827383900419</v>
      </c>
      <c r="I7944">
        <v>7467</v>
      </c>
      <c r="J7944" s="134">
        <v>0.1772181299981177</v>
      </c>
    </row>
    <row r="7945" spans="3:10" x14ac:dyDescent="0.3">
      <c r="C7945">
        <v>7468</v>
      </c>
      <c r="D7945" s="40">
        <v>2.0748295575597946</v>
      </c>
      <c r="I7945">
        <v>7468</v>
      </c>
      <c r="J7945" s="134">
        <v>0.39148504403833417</v>
      </c>
    </row>
    <row r="7946" spans="3:10" x14ac:dyDescent="0.3">
      <c r="C7946">
        <v>7469</v>
      </c>
      <c r="D7946" s="40">
        <v>3.546092931406895</v>
      </c>
      <c r="I7946">
        <v>7469</v>
      </c>
      <c r="J7946" s="134">
        <v>0.26284838796264021</v>
      </c>
    </row>
    <row r="7947" spans="3:10" x14ac:dyDescent="0.3">
      <c r="C7947">
        <v>7470</v>
      </c>
      <c r="D7947" s="40">
        <v>2.8245884867814306</v>
      </c>
      <c r="I7947">
        <v>7470</v>
      </c>
      <c r="J7947" s="134">
        <v>0.17502028461808283</v>
      </c>
    </row>
    <row r="7948" spans="3:10" x14ac:dyDescent="0.3">
      <c r="C7948">
        <v>7471</v>
      </c>
      <c r="D7948" s="40">
        <v>2.7334352338126706</v>
      </c>
      <c r="I7948">
        <v>7471</v>
      </c>
      <c r="J7948" s="134">
        <v>0.17573517160192154</v>
      </c>
    </row>
    <row r="7949" spans="3:10" x14ac:dyDescent="0.3">
      <c r="C7949">
        <v>7472</v>
      </c>
      <c r="D7949" s="40">
        <v>1.738247751074919</v>
      </c>
      <c r="I7949">
        <v>7472</v>
      </c>
      <c r="J7949" s="134">
        <v>0.22651201241492913</v>
      </c>
    </row>
    <row r="7950" spans="3:10" x14ac:dyDescent="0.3">
      <c r="C7950">
        <v>7473</v>
      </c>
      <c r="D7950" s="40">
        <v>2.7209018545719657</v>
      </c>
      <c r="I7950">
        <v>7473</v>
      </c>
      <c r="J7950" s="134">
        <v>0.26525300448839872</v>
      </c>
    </row>
    <row r="7951" spans="3:10" x14ac:dyDescent="0.3">
      <c r="C7951">
        <v>7474</v>
      </c>
      <c r="D7951" s="40">
        <v>2.6434350285846824</v>
      </c>
      <c r="I7951">
        <v>7474</v>
      </c>
      <c r="J7951" s="134">
        <v>0.31805278321124275</v>
      </c>
    </row>
    <row r="7952" spans="3:10" x14ac:dyDescent="0.3">
      <c r="C7952">
        <v>7475</v>
      </c>
      <c r="D7952" s="40">
        <v>2.2562283160043739</v>
      </c>
      <c r="I7952">
        <v>7475</v>
      </c>
      <c r="J7952" s="134">
        <v>0.216594704496198</v>
      </c>
    </row>
    <row r="7953" spans="3:10" x14ac:dyDescent="0.3">
      <c r="C7953">
        <v>7476</v>
      </c>
      <c r="D7953" s="40">
        <v>2.5975441190222286</v>
      </c>
      <c r="I7953">
        <v>7476</v>
      </c>
      <c r="J7953" s="134">
        <v>0.22648892630920803</v>
      </c>
    </row>
    <row r="7954" spans="3:10" x14ac:dyDescent="0.3">
      <c r="C7954">
        <v>7477</v>
      </c>
      <c r="D7954" s="40">
        <v>2.2081272621701737</v>
      </c>
      <c r="I7954">
        <v>7477</v>
      </c>
      <c r="J7954" s="134">
        <v>0.1430353365952568</v>
      </c>
    </row>
    <row r="7955" spans="3:10" x14ac:dyDescent="0.3">
      <c r="C7955">
        <v>7478</v>
      </c>
      <c r="D7955" s="40">
        <v>2.3571640928210318</v>
      </c>
      <c r="I7955">
        <v>7478</v>
      </c>
      <c r="J7955" s="134">
        <v>0.38611528355993441</v>
      </c>
    </row>
    <row r="7956" spans="3:10" x14ac:dyDescent="0.3">
      <c r="C7956">
        <v>7479</v>
      </c>
      <c r="D7956" s="40">
        <v>2.152547175015568</v>
      </c>
      <c r="I7956">
        <v>7479</v>
      </c>
      <c r="J7956" s="134">
        <v>0.19269234748511388</v>
      </c>
    </row>
    <row r="7957" spans="3:10" x14ac:dyDescent="0.3">
      <c r="C7957">
        <v>7480</v>
      </c>
      <c r="D7957" s="40">
        <v>2.5815506934449184</v>
      </c>
      <c r="I7957">
        <v>7480</v>
      </c>
      <c r="J7957" s="134">
        <v>0.30810805573491828</v>
      </c>
    </row>
    <row r="7958" spans="3:10" x14ac:dyDescent="0.3">
      <c r="C7958">
        <v>7481</v>
      </c>
      <c r="D7958" s="40">
        <v>3.2224992306675113</v>
      </c>
      <c r="I7958">
        <v>7481</v>
      </c>
      <c r="J7958" s="134">
        <v>0.26583316520005318</v>
      </c>
    </row>
    <row r="7959" spans="3:10" x14ac:dyDescent="0.3">
      <c r="C7959">
        <v>7482</v>
      </c>
      <c r="D7959" s="40">
        <v>1.8851387906007395</v>
      </c>
      <c r="I7959">
        <v>7482</v>
      </c>
      <c r="J7959" s="134">
        <v>0.30593743272583729</v>
      </c>
    </row>
    <row r="7960" spans="3:10" x14ac:dyDescent="0.3">
      <c r="C7960">
        <v>7483</v>
      </c>
      <c r="D7960" s="40">
        <v>2.6225302206002015</v>
      </c>
      <c r="I7960">
        <v>7483</v>
      </c>
      <c r="J7960" s="134">
        <v>0.24473076777943903</v>
      </c>
    </row>
    <row r="7961" spans="3:10" x14ac:dyDescent="0.3">
      <c r="C7961">
        <v>7484</v>
      </c>
      <c r="D7961" s="40">
        <v>2.1439863259212437</v>
      </c>
      <c r="I7961">
        <v>7484</v>
      </c>
      <c r="J7961" s="134">
        <v>0.32145312257119563</v>
      </c>
    </row>
    <row r="7962" spans="3:10" x14ac:dyDescent="0.3">
      <c r="C7962">
        <v>7485</v>
      </c>
      <c r="D7962" s="40">
        <v>2.7358887361790907</v>
      </c>
      <c r="I7962">
        <v>7485</v>
      </c>
      <c r="J7962" s="134">
        <v>0.2219813429989872</v>
      </c>
    </row>
    <row r="7963" spans="3:10" x14ac:dyDescent="0.3">
      <c r="C7963">
        <v>7486</v>
      </c>
      <c r="D7963" s="40">
        <v>1.7709717396893747</v>
      </c>
      <c r="I7963">
        <v>7486</v>
      </c>
      <c r="J7963" s="134">
        <v>0.22366182371900645</v>
      </c>
    </row>
    <row r="7964" spans="3:10" x14ac:dyDescent="0.3">
      <c r="C7964">
        <v>7487</v>
      </c>
      <c r="D7964" s="40">
        <v>2.5593207605808179</v>
      </c>
      <c r="I7964">
        <v>7487</v>
      </c>
      <c r="J7964" s="134">
        <v>0.31668987294962303</v>
      </c>
    </row>
    <row r="7965" spans="3:10" x14ac:dyDescent="0.3">
      <c r="C7965">
        <v>7488</v>
      </c>
      <c r="D7965" s="40">
        <v>3.1642218822665868</v>
      </c>
      <c r="I7965">
        <v>7488</v>
      </c>
      <c r="J7965" s="134">
        <v>9.4104025233295419E-2</v>
      </c>
    </row>
    <row r="7966" spans="3:10" x14ac:dyDescent="0.3">
      <c r="C7966">
        <v>7489</v>
      </c>
      <c r="D7966" s="40">
        <v>2.838270004501859</v>
      </c>
      <c r="I7966">
        <v>7489</v>
      </c>
      <c r="J7966" s="134">
        <v>0.21483882461656711</v>
      </c>
    </row>
    <row r="7967" spans="3:10" x14ac:dyDescent="0.3">
      <c r="C7967">
        <v>7490</v>
      </c>
      <c r="D7967" s="40">
        <v>2.9904584384548869</v>
      </c>
      <c r="I7967">
        <v>7490</v>
      </c>
      <c r="J7967" s="134">
        <v>0.2020263182464912</v>
      </c>
    </row>
    <row r="7968" spans="3:10" x14ac:dyDescent="0.3">
      <c r="C7968">
        <v>7491</v>
      </c>
      <c r="D7968" s="40">
        <v>2.7925608822433508</v>
      </c>
      <c r="I7968">
        <v>7491</v>
      </c>
      <c r="J7968" s="134">
        <v>0.19023791871732376</v>
      </c>
    </row>
    <row r="7969" spans="3:10" x14ac:dyDescent="0.3">
      <c r="C7969">
        <v>7492</v>
      </c>
      <c r="D7969" s="40">
        <v>2.2653668294672538</v>
      </c>
      <c r="I7969">
        <v>7492</v>
      </c>
      <c r="J7969" s="134">
        <v>0.27359988471215724</v>
      </c>
    </row>
    <row r="7970" spans="3:10" x14ac:dyDescent="0.3">
      <c r="C7970">
        <v>7493</v>
      </c>
      <c r="D7970" s="40">
        <v>2.0850132949416804</v>
      </c>
      <c r="I7970">
        <v>7493</v>
      </c>
      <c r="J7970" s="134">
        <v>0.34653273956413666</v>
      </c>
    </row>
    <row r="7971" spans="3:10" x14ac:dyDescent="0.3">
      <c r="C7971">
        <v>7494</v>
      </c>
      <c r="D7971" s="40">
        <v>1.6764748657087405</v>
      </c>
      <c r="I7971">
        <v>7494</v>
      </c>
      <c r="J7971" s="134">
        <v>0.26236395861293693</v>
      </c>
    </row>
    <row r="7972" spans="3:10" x14ac:dyDescent="0.3">
      <c r="C7972">
        <v>7495</v>
      </c>
      <c r="D7972" s="40">
        <v>2.4784176964323206</v>
      </c>
      <c r="I7972">
        <v>7495</v>
      </c>
      <c r="J7972" s="134">
        <v>0.30760608937908618</v>
      </c>
    </row>
    <row r="7973" spans="3:10" x14ac:dyDescent="0.3">
      <c r="C7973">
        <v>7496</v>
      </c>
      <c r="D7973" s="40">
        <v>2.8377317830101454</v>
      </c>
      <c r="I7973">
        <v>7496</v>
      </c>
      <c r="J7973" s="134">
        <v>9.4530842189943121E-2</v>
      </c>
    </row>
    <row r="7974" spans="3:10" x14ac:dyDescent="0.3">
      <c r="C7974">
        <v>7497</v>
      </c>
      <c r="D7974" s="40">
        <v>2.4919190822956367</v>
      </c>
      <c r="I7974">
        <v>7497</v>
      </c>
      <c r="J7974" s="134">
        <v>0.21911359015301146</v>
      </c>
    </row>
    <row r="7975" spans="3:10" x14ac:dyDescent="0.3">
      <c r="C7975">
        <v>7498</v>
      </c>
      <c r="D7975" s="40">
        <v>3.2758646260410473</v>
      </c>
      <c r="I7975">
        <v>7498</v>
      </c>
      <c r="J7975" s="134">
        <v>0.33671459094958678</v>
      </c>
    </row>
    <row r="7976" spans="3:10" x14ac:dyDescent="0.3">
      <c r="C7976">
        <v>7499</v>
      </c>
      <c r="D7976" s="40">
        <v>1.8243752626284639</v>
      </c>
      <c r="I7976">
        <v>7499</v>
      </c>
      <c r="J7976" s="134">
        <v>0.22902836537832982</v>
      </c>
    </row>
    <row r="7977" spans="3:10" x14ac:dyDescent="0.3">
      <c r="C7977">
        <v>7500</v>
      </c>
      <c r="D7977" s="40">
        <v>2.2542807555183297</v>
      </c>
      <c r="I7977">
        <v>7500</v>
      </c>
      <c r="J7977" s="134">
        <v>0.25846325395880054</v>
      </c>
    </row>
    <row r="7978" spans="3:10" x14ac:dyDescent="0.3">
      <c r="C7978">
        <v>7501</v>
      </c>
      <c r="D7978" s="40">
        <v>3.4618867759643925</v>
      </c>
      <c r="I7978">
        <v>7501</v>
      </c>
      <c r="J7978" s="134">
        <v>0.14471217410938841</v>
      </c>
    </row>
    <row r="7979" spans="3:10" x14ac:dyDescent="0.3">
      <c r="C7979">
        <v>7502</v>
      </c>
      <c r="D7979" s="40">
        <v>2.253004370322734</v>
      </c>
      <c r="I7979">
        <v>7502</v>
      </c>
      <c r="J7979" s="134">
        <v>7.492394194446228E-2</v>
      </c>
    </row>
    <row r="7980" spans="3:10" x14ac:dyDescent="0.3">
      <c r="C7980">
        <v>7503</v>
      </c>
      <c r="D7980" s="40">
        <v>2.259291941963796</v>
      </c>
      <c r="I7980">
        <v>7503</v>
      </c>
      <c r="J7980" s="134">
        <v>0.2998679529019237</v>
      </c>
    </row>
    <row r="7981" spans="3:10" x14ac:dyDescent="0.3">
      <c r="C7981">
        <v>7504</v>
      </c>
      <c r="D7981" s="40">
        <v>2.3251768608357146</v>
      </c>
      <c r="I7981">
        <v>7504</v>
      </c>
      <c r="J7981" s="134">
        <v>6.6782187401559945E-2</v>
      </c>
    </row>
    <row r="7982" spans="3:10" x14ac:dyDescent="0.3">
      <c r="C7982">
        <v>7505</v>
      </c>
      <c r="D7982" s="40">
        <v>3.0633590090189902</v>
      </c>
      <c r="I7982">
        <v>7505</v>
      </c>
      <c r="J7982" s="134">
        <v>0.24545185399218505</v>
      </c>
    </row>
    <row r="7983" spans="3:10" x14ac:dyDescent="0.3">
      <c r="C7983">
        <v>7506</v>
      </c>
      <c r="D7983" s="40">
        <v>2.2335618708471183</v>
      </c>
      <c r="I7983">
        <v>7506</v>
      </c>
      <c r="J7983" s="134">
        <v>0.21723906714070362</v>
      </c>
    </row>
    <row r="7984" spans="3:10" x14ac:dyDescent="0.3">
      <c r="C7984">
        <v>7507</v>
      </c>
      <c r="D7984" s="40">
        <v>2.8282953595938638</v>
      </c>
      <c r="I7984">
        <v>7507</v>
      </c>
      <c r="J7984" s="134">
        <v>0.29739900368825856</v>
      </c>
    </row>
    <row r="7985" spans="3:10" x14ac:dyDescent="0.3">
      <c r="C7985">
        <v>7508</v>
      </c>
      <c r="D7985" s="40">
        <v>2.8146405056203085</v>
      </c>
      <c r="I7985">
        <v>7508</v>
      </c>
      <c r="J7985" s="134">
        <v>0.40971795473535044</v>
      </c>
    </row>
    <row r="7986" spans="3:10" x14ac:dyDescent="0.3">
      <c r="C7986">
        <v>7509</v>
      </c>
      <c r="D7986" s="40">
        <v>2.1391884465468669</v>
      </c>
      <c r="I7986">
        <v>7509</v>
      </c>
      <c r="J7986" s="134">
        <v>0.26632853567851034</v>
      </c>
    </row>
    <row r="7987" spans="3:10" x14ac:dyDescent="0.3">
      <c r="C7987">
        <v>7510</v>
      </c>
      <c r="D7987" s="40">
        <v>2.8351750974560863</v>
      </c>
      <c r="I7987">
        <v>7510</v>
      </c>
      <c r="J7987" s="134">
        <v>6.6839279081210012E-2</v>
      </c>
    </row>
    <row r="7988" spans="3:10" x14ac:dyDescent="0.3">
      <c r="C7988">
        <v>7511</v>
      </c>
      <c r="D7988" s="40">
        <v>3.1124469803168373</v>
      </c>
      <c r="I7988">
        <v>7511</v>
      </c>
      <c r="J7988" s="134">
        <v>0.28070322037801554</v>
      </c>
    </row>
    <row r="7989" spans="3:10" x14ac:dyDescent="0.3">
      <c r="C7989">
        <v>7512</v>
      </c>
      <c r="D7989" s="40">
        <v>1.7080221839512504</v>
      </c>
      <c r="I7989">
        <v>7512</v>
      </c>
      <c r="J7989" s="134">
        <v>0.29124327456792609</v>
      </c>
    </row>
    <row r="7990" spans="3:10" x14ac:dyDescent="0.3">
      <c r="C7990">
        <v>7513</v>
      </c>
      <c r="D7990" s="40">
        <v>2.2162381180684476</v>
      </c>
      <c r="I7990">
        <v>7513</v>
      </c>
      <c r="J7990" s="134">
        <v>0.22012059391872429</v>
      </c>
    </row>
    <row r="7991" spans="3:10" x14ac:dyDescent="0.3">
      <c r="C7991">
        <v>7514</v>
      </c>
      <c r="D7991" s="40">
        <v>2.7514968268572026</v>
      </c>
      <c r="I7991">
        <v>7514</v>
      </c>
      <c r="J7991" s="134">
        <v>0.30072665820262512</v>
      </c>
    </row>
    <row r="7992" spans="3:10" x14ac:dyDescent="0.3">
      <c r="C7992">
        <v>7515</v>
      </c>
      <c r="D7992" s="40">
        <v>2.6615016703072993</v>
      </c>
      <c r="I7992">
        <v>7515</v>
      </c>
      <c r="J7992" s="134">
        <v>0.25974475757955617</v>
      </c>
    </row>
    <row r="7993" spans="3:10" x14ac:dyDescent="0.3">
      <c r="C7993">
        <v>7516</v>
      </c>
      <c r="D7993" s="40">
        <v>3.2146993453777419</v>
      </c>
      <c r="I7993">
        <v>7516</v>
      </c>
      <c r="J7993" s="134">
        <v>0.24535856008563717</v>
      </c>
    </row>
    <row r="7994" spans="3:10" x14ac:dyDescent="0.3">
      <c r="C7994">
        <v>7517</v>
      </c>
      <c r="D7994" s="40">
        <v>1.5234092532984573</v>
      </c>
      <c r="I7994">
        <v>7517</v>
      </c>
      <c r="J7994" s="134">
        <v>0.24773378544284763</v>
      </c>
    </row>
    <row r="7995" spans="3:10" x14ac:dyDescent="0.3">
      <c r="C7995">
        <v>7518</v>
      </c>
      <c r="D7995" s="40">
        <v>2.3822805487189198</v>
      </c>
      <c r="I7995">
        <v>7518</v>
      </c>
      <c r="J7995" s="134">
        <v>0.23451863026553221</v>
      </c>
    </row>
    <row r="7996" spans="3:10" x14ac:dyDescent="0.3">
      <c r="C7996">
        <v>7519</v>
      </c>
      <c r="D7996" s="40">
        <v>3.0315346547366291</v>
      </c>
      <c r="I7996">
        <v>7519</v>
      </c>
      <c r="J7996" s="134">
        <v>0.30144596991545569</v>
      </c>
    </row>
    <row r="7997" spans="3:10" x14ac:dyDescent="0.3">
      <c r="C7997">
        <v>7520</v>
      </c>
      <c r="D7997" s="40">
        <v>3.1994549967657413</v>
      </c>
      <c r="I7997">
        <v>7520</v>
      </c>
      <c r="J7997" s="134">
        <v>0.23911345041770571</v>
      </c>
    </row>
    <row r="7998" spans="3:10" x14ac:dyDescent="0.3">
      <c r="C7998">
        <v>7521</v>
      </c>
      <c r="D7998" s="40">
        <v>3.0914759614973151</v>
      </c>
      <c r="I7998">
        <v>7521</v>
      </c>
      <c r="J7998" s="134">
        <v>0.28289640674954497</v>
      </c>
    </row>
    <row r="7999" spans="3:10" x14ac:dyDescent="0.3">
      <c r="C7999">
        <v>7522</v>
      </c>
      <c r="D7999" s="40">
        <v>2.2954339240353088</v>
      </c>
      <c r="I7999">
        <v>7522</v>
      </c>
      <c r="J7999" s="134">
        <v>0.28963591155543433</v>
      </c>
    </row>
    <row r="8000" spans="3:10" x14ac:dyDescent="0.3">
      <c r="C8000">
        <v>7523</v>
      </c>
      <c r="D8000" s="40">
        <v>2.633014758284502</v>
      </c>
      <c r="I8000">
        <v>7523</v>
      </c>
      <c r="J8000" s="134">
        <v>0.13714319959059429</v>
      </c>
    </row>
    <row r="8001" spans="3:10" x14ac:dyDescent="0.3">
      <c r="C8001">
        <v>7524</v>
      </c>
      <c r="D8001" s="40">
        <v>1.5398734701373451</v>
      </c>
      <c r="I8001">
        <v>7524</v>
      </c>
      <c r="J8001" s="134">
        <v>0.25954645998189996</v>
      </c>
    </row>
    <row r="8002" spans="3:10" x14ac:dyDescent="0.3">
      <c r="C8002">
        <v>7525</v>
      </c>
      <c r="D8002" s="40">
        <v>2.9977831432231268</v>
      </c>
      <c r="I8002">
        <v>7525</v>
      </c>
      <c r="J8002" s="134">
        <v>0.25996159829905774</v>
      </c>
    </row>
    <row r="8003" spans="3:10" x14ac:dyDescent="0.3">
      <c r="C8003">
        <v>7526</v>
      </c>
      <c r="D8003" s="40">
        <v>2.5843824113578657</v>
      </c>
      <c r="I8003">
        <v>7526</v>
      </c>
      <c r="J8003" s="134">
        <v>0.27577602937371215</v>
      </c>
    </row>
    <row r="8004" spans="3:10" x14ac:dyDescent="0.3">
      <c r="C8004">
        <v>7527</v>
      </c>
      <c r="D8004" s="40">
        <v>2.637551509064807</v>
      </c>
      <c r="I8004">
        <v>7527</v>
      </c>
      <c r="J8004" s="134">
        <v>0.22917091717238192</v>
      </c>
    </row>
    <row r="8005" spans="3:10" x14ac:dyDescent="0.3">
      <c r="C8005">
        <v>7528</v>
      </c>
      <c r="D8005" s="40">
        <v>3.3827066921183482</v>
      </c>
      <c r="I8005">
        <v>7528</v>
      </c>
      <c r="J8005" s="134">
        <v>0.36686747494974115</v>
      </c>
    </row>
    <row r="8006" spans="3:10" x14ac:dyDescent="0.3">
      <c r="C8006">
        <v>7529</v>
      </c>
      <c r="D8006" s="40">
        <v>2.7065994891152947</v>
      </c>
      <c r="I8006">
        <v>7529</v>
      </c>
      <c r="J8006" s="134">
        <v>0.16069940047692244</v>
      </c>
    </row>
    <row r="8007" spans="3:10" x14ac:dyDescent="0.3">
      <c r="C8007">
        <v>7530</v>
      </c>
      <c r="D8007" s="40">
        <v>2.2686107596321028</v>
      </c>
      <c r="I8007">
        <v>7530</v>
      </c>
      <c r="J8007" s="134">
        <v>0.12410411901434037</v>
      </c>
    </row>
    <row r="8008" spans="3:10" x14ac:dyDescent="0.3">
      <c r="C8008">
        <v>7531</v>
      </c>
      <c r="D8008" s="40">
        <v>2.746077765920389</v>
      </c>
      <c r="I8008">
        <v>7531</v>
      </c>
      <c r="J8008" s="134">
        <v>0.39039648242423985</v>
      </c>
    </row>
    <row r="8009" spans="3:10" x14ac:dyDescent="0.3">
      <c r="C8009">
        <v>7532</v>
      </c>
      <c r="D8009" s="40">
        <v>1.9150584266209318</v>
      </c>
      <c r="I8009">
        <v>7532</v>
      </c>
      <c r="J8009" s="134">
        <v>0.31870836894752252</v>
      </c>
    </row>
    <row r="8010" spans="3:10" x14ac:dyDescent="0.3">
      <c r="C8010">
        <v>7533</v>
      </c>
      <c r="D8010" s="40">
        <v>3.2305466593586978</v>
      </c>
      <c r="I8010">
        <v>7533</v>
      </c>
      <c r="J8010" s="134">
        <v>0.13046997621522127</v>
      </c>
    </row>
    <row r="8011" spans="3:10" x14ac:dyDescent="0.3">
      <c r="C8011">
        <v>7534</v>
      </c>
      <c r="D8011" s="40">
        <v>2.7962770647716995</v>
      </c>
      <c r="I8011">
        <v>7534</v>
      </c>
      <c r="J8011" s="134">
        <v>0.34850968128026771</v>
      </c>
    </row>
    <row r="8012" spans="3:10" x14ac:dyDescent="0.3">
      <c r="C8012">
        <v>7535</v>
      </c>
      <c r="D8012" s="40">
        <v>2.138753880299757</v>
      </c>
      <c r="I8012">
        <v>7535</v>
      </c>
      <c r="J8012" s="134">
        <v>0.1962001301732208</v>
      </c>
    </row>
    <row r="8013" spans="3:10" x14ac:dyDescent="0.3">
      <c r="C8013">
        <v>7536</v>
      </c>
      <c r="D8013" s="40">
        <v>2.7425874378430035</v>
      </c>
      <c r="I8013">
        <v>7536</v>
      </c>
      <c r="J8013" s="134">
        <v>0.26144285883250418</v>
      </c>
    </row>
    <row r="8014" spans="3:10" x14ac:dyDescent="0.3">
      <c r="C8014">
        <v>7537</v>
      </c>
      <c r="D8014" s="40">
        <v>2.1268702193648039</v>
      </c>
      <c r="I8014">
        <v>7537</v>
      </c>
      <c r="J8014" s="134">
        <v>0.20535826513423761</v>
      </c>
    </row>
    <row r="8015" spans="3:10" x14ac:dyDescent="0.3">
      <c r="C8015">
        <v>7538</v>
      </c>
      <c r="D8015" s="40">
        <v>2.0804230911644455</v>
      </c>
      <c r="I8015">
        <v>7538</v>
      </c>
      <c r="J8015" s="134">
        <v>0.24546052432179777</v>
      </c>
    </row>
    <row r="8016" spans="3:10" x14ac:dyDescent="0.3">
      <c r="C8016">
        <v>7539</v>
      </c>
      <c r="D8016" s="40">
        <v>3.5621495053613379</v>
      </c>
      <c r="I8016">
        <v>7539</v>
      </c>
      <c r="J8016" s="134">
        <v>0.12432892067046053</v>
      </c>
    </row>
    <row r="8017" spans="3:10" x14ac:dyDescent="0.3">
      <c r="C8017">
        <v>7540</v>
      </c>
      <c r="D8017" s="40">
        <v>2.5365374772991944</v>
      </c>
      <c r="I8017">
        <v>7540</v>
      </c>
      <c r="J8017" s="134">
        <v>0.13047338013319298</v>
      </c>
    </row>
    <row r="8018" spans="3:10" x14ac:dyDescent="0.3">
      <c r="C8018">
        <v>7541</v>
      </c>
      <c r="D8018" s="40">
        <v>1.3975672374981223</v>
      </c>
      <c r="I8018">
        <v>7541</v>
      </c>
      <c r="J8018" s="134">
        <v>0.28825240821176701</v>
      </c>
    </row>
    <row r="8019" spans="3:10" x14ac:dyDescent="0.3">
      <c r="C8019">
        <v>7542</v>
      </c>
      <c r="D8019" s="40">
        <v>2.5478493611497344</v>
      </c>
      <c r="I8019">
        <v>7542</v>
      </c>
      <c r="J8019" s="134">
        <v>0.29114449620721361</v>
      </c>
    </row>
    <row r="8020" spans="3:10" x14ac:dyDescent="0.3">
      <c r="C8020">
        <v>7543</v>
      </c>
      <c r="D8020" s="40">
        <v>3.013774363854806</v>
      </c>
      <c r="I8020">
        <v>7543</v>
      </c>
      <c r="J8020" s="134">
        <v>0.31586496912054107</v>
      </c>
    </row>
    <row r="8021" spans="3:10" x14ac:dyDescent="0.3">
      <c r="C8021">
        <v>7544</v>
      </c>
      <c r="D8021" s="40">
        <v>1.9992416309606984</v>
      </c>
      <c r="I8021">
        <v>7544</v>
      </c>
      <c r="J8021" s="134">
        <v>9.2580097478172529E-2</v>
      </c>
    </row>
    <row r="8022" spans="3:10" x14ac:dyDescent="0.3">
      <c r="C8022">
        <v>7545</v>
      </c>
      <c r="D8022" s="40">
        <v>2.2973016105293467</v>
      </c>
      <c r="I8022">
        <v>7545</v>
      </c>
      <c r="J8022" s="134">
        <v>0.19155870044603818</v>
      </c>
    </row>
    <row r="8023" spans="3:10" x14ac:dyDescent="0.3">
      <c r="C8023">
        <v>7546</v>
      </c>
      <c r="D8023" s="40">
        <v>3.5308723062513074</v>
      </c>
      <c r="I8023">
        <v>7546</v>
      </c>
      <c r="J8023" s="134">
        <v>0.27842176713175171</v>
      </c>
    </row>
    <row r="8024" spans="3:10" x14ac:dyDescent="0.3">
      <c r="C8024">
        <v>7547</v>
      </c>
      <c r="D8024" s="40">
        <v>2.076708326735095</v>
      </c>
      <c r="I8024">
        <v>7547</v>
      </c>
      <c r="J8024" s="134">
        <v>0.24954735104878378</v>
      </c>
    </row>
    <row r="8025" spans="3:10" x14ac:dyDescent="0.3">
      <c r="C8025">
        <v>7548</v>
      </c>
      <c r="D8025" s="40">
        <v>2.4023678263875796</v>
      </c>
      <c r="I8025">
        <v>7548</v>
      </c>
      <c r="J8025" s="134">
        <v>0.21033835445929827</v>
      </c>
    </row>
    <row r="8026" spans="3:10" x14ac:dyDescent="0.3">
      <c r="C8026">
        <v>7549</v>
      </c>
      <c r="D8026" s="40">
        <v>2.6836286406070742</v>
      </c>
      <c r="I8026">
        <v>7549</v>
      </c>
      <c r="J8026" s="134">
        <v>0.11907553325964004</v>
      </c>
    </row>
    <row r="8027" spans="3:10" x14ac:dyDescent="0.3">
      <c r="C8027">
        <v>7550</v>
      </c>
      <c r="D8027" s="40">
        <v>3.0622558159251443</v>
      </c>
      <c r="I8027">
        <v>7550</v>
      </c>
      <c r="J8027" s="134">
        <v>0.29417201285764083</v>
      </c>
    </row>
    <row r="8028" spans="3:10" x14ac:dyDescent="0.3">
      <c r="C8028">
        <v>7551</v>
      </c>
      <c r="D8028" s="40">
        <v>2.8678305317047497</v>
      </c>
      <c r="I8028">
        <v>7551</v>
      </c>
      <c r="J8028" s="134">
        <v>0.17194603656251983</v>
      </c>
    </row>
    <row r="8029" spans="3:10" x14ac:dyDescent="0.3">
      <c r="C8029">
        <v>7552</v>
      </c>
      <c r="D8029" s="40">
        <v>2.9078811550958696</v>
      </c>
      <c r="I8029">
        <v>7552</v>
      </c>
      <c r="J8029" s="134">
        <v>0.16304622904088628</v>
      </c>
    </row>
    <row r="8030" spans="3:10" x14ac:dyDescent="0.3">
      <c r="C8030">
        <v>7553</v>
      </c>
      <c r="D8030" s="40">
        <v>3.4422534939315645</v>
      </c>
      <c r="I8030">
        <v>7553</v>
      </c>
      <c r="J8030" s="134">
        <v>0.18641052011166015</v>
      </c>
    </row>
    <row r="8031" spans="3:10" x14ac:dyDescent="0.3">
      <c r="C8031">
        <v>7554</v>
      </c>
      <c r="D8031" s="40">
        <v>2.2641247211322471</v>
      </c>
      <c r="I8031">
        <v>7554</v>
      </c>
      <c r="J8031" s="134">
        <v>0.24259995612074148</v>
      </c>
    </row>
    <row r="8032" spans="3:10" x14ac:dyDescent="0.3">
      <c r="C8032">
        <v>7555</v>
      </c>
      <c r="D8032" s="40">
        <v>1.9799535655923222</v>
      </c>
      <c r="I8032">
        <v>7555</v>
      </c>
      <c r="J8032" s="134">
        <v>0.26149491962533689</v>
      </c>
    </row>
    <row r="8033" spans="3:10" x14ac:dyDescent="0.3">
      <c r="C8033">
        <v>7556</v>
      </c>
      <c r="D8033" s="40">
        <v>2.731615226032809</v>
      </c>
      <c r="I8033">
        <v>7556</v>
      </c>
      <c r="J8033" s="134">
        <v>0.17345593804723736</v>
      </c>
    </row>
    <row r="8034" spans="3:10" x14ac:dyDescent="0.3">
      <c r="C8034">
        <v>7557</v>
      </c>
      <c r="D8034" s="40">
        <v>3.3491333286802565</v>
      </c>
      <c r="I8034">
        <v>7557</v>
      </c>
      <c r="J8034" s="134">
        <v>0.25211105010634527</v>
      </c>
    </row>
    <row r="8035" spans="3:10" x14ac:dyDescent="0.3">
      <c r="C8035">
        <v>7558</v>
      </c>
      <c r="D8035" s="40">
        <v>2.6264045289828966</v>
      </c>
      <c r="I8035">
        <v>7558</v>
      </c>
      <c r="J8035" s="134">
        <v>0.26247233957915928</v>
      </c>
    </row>
    <row r="8036" spans="3:10" x14ac:dyDescent="0.3">
      <c r="C8036">
        <v>7559</v>
      </c>
      <c r="D8036" s="40">
        <v>2.4851009926111312</v>
      </c>
      <c r="I8036">
        <v>7559</v>
      </c>
      <c r="J8036" s="134">
        <v>0.29786383273421424</v>
      </c>
    </row>
    <row r="8037" spans="3:10" x14ac:dyDescent="0.3">
      <c r="C8037">
        <v>7560</v>
      </c>
      <c r="D8037" s="40">
        <v>2.5359350982865592</v>
      </c>
      <c r="I8037">
        <v>7560</v>
      </c>
      <c r="J8037" s="134">
        <v>0.31929475687373543</v>
      </c>
    </row>
    <row r="8038" spans="3:10" x14ac:dyDescent="0.3">
      <c r="C8038">
        <v>7561</v>
      </c>
      <c r="D8038" s="40">
        <v>1.6583791528613232</v>
      </c>
      <c r="I8038">
        <v>7561</v>
      </c>
      <c r="J8038" s="134">
        <v>0.2730278826433894</v>
      </c>
    </row>
    <row r="8039" spans="3:10" x14ac:dyDescent="0.3">
      <c r="C8039">
        <v>7562</v>
      </c>
      <c r="D8039" s="40">
        <v>1.6770922224008999</v>
      </c>
      <c r="I8039">
        <v>7562</v>
      </c>
      <c r="J8039" s="134">
        <v>0.30598230947360761</v>
      </c>
    </row>
    <row r="8040" spans="3:10" x14ac:dyDescent="0.3">
      <c r="C8040">
        <v>7563</v>
      </c>
      <c r="D8040" s="40">
        <v>2.1253142259036286</v>
      </c>
      <c r="I8040">
        <v>7563</v>
      </c>
      <c r="J8040" s="134">
        <v>0.25590562902716996</v>
      </c>
    </row>
    <row r="8041" spans="3:10" x14ac:dyDescent="0.3">
      <c r="C8041">
        <v>7564</v>
      </c>
      <c r="D8041" s="40">
        <v>2.9623888886398388</v>
      </c>
      <c r="I8041">
        <v>7564</v>
      </c>
      <c r="J8041" s="134">
        <v>0.20706231885044235</v>
      </c>
    </row>
    <row r="8042" spans="3:10" x14ac:dyDescent="0.3">
      <c r="C8042">
        <v>7565</v>
      </c>
      <c r="D8042" s="40">
        <v>2.4891041706471819</v>
      </c>
      <c r="I8042">
        <v>7565</v>
      </c>
      <c r="J8042" s="134">
        <v>0.23945573259410846</v>
      </c>
    </row>
    <row r="8043" spans="3:10" x14ac:dyDescent="0.3">
      <c r="C8043">
        <v>7566</v>
      </c>
      <c r="D8043" s="40">
        <v>2.7711119193953984</v>
      </c>
      <c r="I8043">
        <v>7566</v>
      </c>
      <c r="J8043" s="134">
        <v>0.21153493502639154</v>
      </c>
    </row>
    <row r="8044" spans="3:10" x14ac:dyDescent="0.3">
      <c r="C8044">
        <v>7567</v>
      </c>
      <c r="D8044" s="40">
        <v>3.1015823754142424</v>
      </c>
      <c r="I8044">
        <v>7567</v>
      </c>
      <c r="J8044" s="134">
        <v>0.18898591024520983</v>
      </c>
    </row>
    <row r="8045" spans="3:10" x14ac:dyDescent="0.3">
      <c r="C8045">
        <v>7568</v>
      </c>
      <c r="D8045" s="40">
        <v>2.2700464869314274</v>
      </c>
      <c r="I8045">
        <v>7568</v>
      </c>
      <c r="J8045" s="134">
        <v>0.24926631347401385</v>
      </c>
    </row>
    <row r="8046" spans="3:10" x14ac:dyDescent="0.3">
      <c r="C8046">
        <v>7569</v>
      </c>
      <c r="D8046" s="40">
        <v>2.8462585341421041</v>
      </c>
      <c r="I8046">
        <v>7569</v>
      </c>
      <c r="J8046" s="134">
        <v>0.29654013193370798</v>
      </c>
    </row>
    <row r="8047" spans="3:10" x14ac:dyDescent="0.3">
      <c r="C8047">
        <v>7570</v>
      </c>
      <c r="D8047" s="40">
        <v>2.335695687272755</v>
      </c>
      <c r="I8047">
        <v>7570</v>
      </c>
      <c r="J8047" s="134">
        <v>6.8749289889084908E-2</v>
      </c>
    </row>
    <row r="8048" spans="3:10" x14ac:dyDescent="0.3">
      <c r="C8048">
        <v>7571</v>
      </c>
      <c r="D8048" s="40">
        <v>2.8719567133613726</v>
      </c>
      <c r="I8048">
        <v>7571</v>
      </c>
      <c r="J8048" s="134">
        <v>0.19166051202629597</v>
      </c>
    </row>
    <row r="8049" spans="3:10" x14ac:dyDescent="0.3">
      <c r="C8049">
        <v>7572</v>
      </c>
      <c r="D8049" s="40">
        <v>2.5320547068033865</v>
      </c>
      <c r="I8049">
        <v>7572</v>
      </c>
      <c r="J8049" s="134">
        <v>0.11430553023240742</v>
      </c>
    </row>
    <row r="8050" spans="3:10" x14ac:dyDescent="0.3">
      <c r="C8050">
        <v>7573</v>
      </c>
      <c r="D8050" s="40">
        <v>2.5672514615857804</v>
      </c>
      <c r="I8050">
        <v>7573</v>
      </c>
      <c r="J8050" s="134">
        <v>0.33018242497840089</v>
      </c>
    </row>
    <row r="8051" spans="3:10" x14ac:dyDescent="0.3">
      <c r="C8051">
        <v>7574</v>
      </c>
      <c r="D8051" s="40">
        <v>3.5866001412887756</v>
      </c>
      <c r="I8051">
        <v>7574</v>
      </c>
      <c r="J8051" s="134">
        <v>0.34197937573150794</v>
      </c>
    </row>
    <row r="8052" spans="3:10" x14ac:dyDescent="0.3">
      <c r="C8052">
        <v>7575</v>
      </c>
      <c r="D8052" s="40">
        <v>2.2648214731724323</v>
      </c>
      <c r="I8052">
        <v>7575</v>
      </c>
      <c r="J8052" s="134">
        <v>0.26799444089524038</v>
      </c>
    </row>
    <row r="8053" spans="3:10" x14ac:dyDescent="0.3">
      <c r="C8053">
        <v>7576</v>
      </c>
      <c r="D8053" s="40">
        <v>2.4097292976015767</v>
      </c>
      <c r="I8053">
        <v>7576</v>
      </c>
      <c r="J8053" s="134">
        <v>0.18066759510621644</v>
      </c>
    </row>
    <row r="8054" spans="3:10" x14ac:dyDescent="0.3">
      <c r="C8054">
        <v>7577</v>
      </c>
      <c r="D8054" s="40">
        <v>2.0440863580858282</v>
      </c>
      <c r="I8054">
        <v>7577</v>
      </c>
      <c r="J8054" s="134">
        <v>0.36712409711770189</v>
      </c>
    </row>
    <row r="8055" spans="3:10" x14ac:dyDescent="0.3">
      <c r="C8055">
        <v>7578</v>
      </c>
      <c r="D8055" s="40">
        <v>2.7510331416371825</v>
      </c>
      <c r="I8055">
        <v>7578</v>
      </c>
      <c r="J8055" s="134">
        <v>0.17835970405672263</v>
      </c>
    </row>
    <row r="8056" spans="3:10" x14ac:dyDescent="0.3">
      <c r="C8056">
        <v>7579</v>
      </c>
      <c r="D8056" s="40">
        <v>1.8456680640786878</v>
      </c>
      <c r="I8056">
        <v>7579</v>
      </c>
      <c r="J8056" s="134">
        <v>0.20143849415654258</v>
      </c>
    </row>
    <row r="8057" spans="3:10" x14ac:dyDescent="0.3">
      <c r="C8057">
        <v>7580</v>
      </c>
      <c r="D8057" s="40">
        <v>2.0484522796331106</v>
      </c>
      <c r="I8057">
        <v>7580</v>
      </c>
      <c r="J8057" s="134">
        <v>0.24982747343973788</v>
      </c>
    </row>
    <row r="8058" spans="3:10" x14ac:dyDescent="0.3">
      <c r="C8058">
        <v>7581</v>
      </c>
      <c r="D8058" s="40">
        <v>2.6234519891123389</v>
      </c>
      <c r="I8058">
        <v>7581</v>
      </c>
      <c r="J8058" s="134">
        <v>0.23432070125411131</v>
      </c>
    </row>
    <row r="8059" spans="3:10" x14ac:dyDescent="0.3">
      <c r="C8059">
        <v>7582</v>
      </c>
      <c r="D8059" s="40">
        <v>3.7091190846833717</v>
      </c>
      <c r="I8059">
        <v>7582</v>
      </c>
      <c r="J8059" s="134">
        <v>0.23983309822361232</v>
      </c>
    </row>
    <row r="8060" spans="3:10" x14ac:dyDescent="0.3">
      <c r="C8060">
        <v>7583</v>
      </c>
      <c r="D8060" s="40">
        <v>2.2554972764454133</v>
      </c>
      <c r="I8060">
        <v>7583</v>
      </c>
      <c r="J8060" s="134">
        <v>0.21419768441278331</v>
      </c>
    </row>
    <row r="8061" spans="3:10" x14ac:dyDescent="0.3">
      <c r="C8061">
        <v>7584</v>
      </c>
      <c r="D8061" s="40">
        <v>3.0759486704149133</v>
      </c>
      <c r="I8061">
        <v>7584</v>
      </c>
      <c r="J8061" s="134">
        <v>0.13392505609661298</v>
      </c>
    </row>
    <row r="8062" spans="3:10" x14ac:dyDescent="0.3">
      <c r="C8062">
        <v>7585</v>
      </c>
      <c r="D8062" s="40">
        <v>2.5864500728163122</v>
      </c>
      <c r="I8062">
        <v>7585</v>
      </c>
      <c r="J8062" s="134">
        <v>0.15561185949998579</v>
      </c>
    </row>
    <row r="8063" spans="3:10" x14ac:dyDescent="0.3">
      <c r="C8063">
        <v>7586</v>
      </c>
      <c r="D8063" s="40">
        <v>3.4585906295943247</v>
      </c>
      <c r="I8063">
        <v>7586</v>
      </c>
      <c r="J8063" s="134">
        <v>0.31937773074822395</v>
      </c>
    </row>
    <row r="8064" spans="3:10" x14ac:dyDescent="0.3">
      <c r="C8064">
        <v>7587</v>
      </c>
      <c r="D8064" s="40">
        <v>2.1280292622119559</v>
      </c>
      <c r="I8064">
        <v>7587</v>
      </c>
      <c r="J8064" s="134">
        <v>0.30366060228629932</v>
      </c>
    </row>
    <row r="8065" spans="3:10" x14ac:dyDescent="0.3">
      <c r="C8065">
        <v>7588</v>
      </c>
      <c r="D8065" s="40">
        <v>2.3965997785124551</v>
      </c>
      <c r="I8065">
        <v>7588</v>
      </c>
      <c r="J8065" s="134">
        <v>0.30125684165844757</v>
      </c>
    </row>
    <row r="8066" spans="3:10" x14ac:dyDescent="0.3">
      <c r="C8066">
        <v>7589</v>
      </c>
      <c r="D8066" s="40">
        <v>3.3383459582148918</v>
      </c>
      <c r="I8066">
        <v>7589</v>
      </c>
      <c r="J8066" s="134">
        <v>0.31922592075640721</v>
      </c>
    </row>
    <row r="8067" spans="3:10" x14ac:dyDescent="0.3">
      <c r="C8067">
        <v>7590</v>
      </c>
      <c r="D8067" s="40">
        <v>2.635017509464447</v>
      </c>
      <c r="I8067">
        <v>7590</v>
      </c>
      <c r="J8067" s="134">
        <v>0.30528824650659092</v>
      </c>
    </row>
    <row r="8068" spans="3:10" x14ac:dyDescent="0.3">
      <c r="C8068">
        <v>7591</v>
      </c>
      <c r="D8068" s="40">
        <v>2.461122310158224</v>
      </c>
      <c r="I8068">
        <v>7591</v>
      </c>
      <c r="J8068" s="134">
        <v>0.16905171513421768</v>
      </c>
    </row>
    <row r="8069" spans="3:10" x14ac:dyDescent="0.3">
      <c r="C8069">
        <v>7592</v>
      </c>
      <c r="D8069" s="40">
        <v>1.9394068404778424</v>
      </c>
      <c r="I8069">
        <v>7592</v>
      </c>
      <c r="J8069" s="134">
        <v>0.18867239452884954</v>
      </c>
    </row>
    <row r="8070" spans="3:10" x14ac:dyDescent="0.3">
      <c r="C8070">
        <v>7593</v>
      </c>
      <c r="D8070" s="40">
        <v>2.4418324389256378</v>
      </c>
      <c r="I8070">
        <v>7593</v>
      </c>
      <c r="J8070" s="134">
        <v>0.19866176108219258</v>
      </c>
    </row>
    <row r="8071" spans="3:10" x14ac:dyDescent="0.3">
      <c r="C8071">
        <v>7594</v>
      </c>
      <c r="D8071" s="40">
        <v>2.8237578843452189</v>
      </c>
      <c r="I8071">
        <v>7594</v>
      </c>
      <c r="J8071" s="134">
        <v>0.21328909685020925</v>
      </c>
    </row>
    <row r="8072" spans="3:10" x14ac:dyDescent="0.3">
      <c r="C8072">
        <v>7595</v>
      </c>
      <c r="D8072" s="40">
        <v>1.6459018838457489</v>
      </c>
      <c r="I8072">
        <v>7595</v>
      </c>
      <c r="J8072" s="134">
        <v>0.31877681881391728</v>
      </c>
    </row>
    <row r="8073" spans="3:10" x14ac:dyDescent="0.3">
      <c r="C8073">
        <v>7596</v>
      </c>
      <c r="D8073" s="40">
        <v>2.3254565382118249</v>
      </c>
      <c r="I8073">
        <v>7596</v>
      </c>
      <c r="J8073" s="134">
        <v>0.17499525998227217</v>
      </c>
    </row>
    <row r="8074" spans="3:10" x14ac:dyDescent="0.3">
      <c r="C8074">
        <v>7597</v>
      </c>
      <c r="D8074" s="40">
        <v>3.1849014705715941</v>
      </c>
      <c r="I8074">
        <v>7597</v>
      </c>
      <c r="J8074" s="134">
        <v>0.31977767360076337</v>
      </c>
    </row>
    <row r="8075" spans="3:10" x14ac:dyDescent="0.3">
      <c r="C8075">
        <v>7598</v>
      </c>
      <c r="D8075" s="40">
        <v>1.950042395915893</v>
      </c>
      <c r="I8075">
        <v>7598</v>
      </c>
      <c r="J8075" s="134">
        <v>0.30053107084608177</v>
      </c>
    </row>
    <row r="8076" spans="3:10" x14ac:dyDescent="0.3">
      <c r="C8076">
        <v>7599</v>
      </c>
      <c r="D8076" s="40">
        <v>1.9522541664495461</v>
      </c>
      <c r="I8076">
        <v>7599</v>
      </c>
      <c r="J8076" s="134">
        <v>0.2110273280348598</v>
      </c>
    </row>
    <row r="8077" spans="3:10" x14ac:dyDescent="0.3">
      <c r="C8077">
        <v>7600</v>
      </c>
      <c r="D8077" s="40">
        <v>2.7321014405385662</v>
      </c>
      <c r="I8077">
        <v>7600</v>
      </c>
      <c r="J8077" s="134">
        <v>0.17431909213291874</v>
      </c>
    </row>
    <row r="8078" spans="3:10" x14ac:dyDescent="0.3">
      <c r="C8078">
        <v>7601</v>
      </c>
      <c r="D8078" s="40">
        <v>3.7250570788070165</v>
      </c>
      <c r="I8078">
        <v>7601</v>
      </c>
      <c r="J8078" s="134">
        <v>0.23752200104195231</v>
      </c>
    </row>
    <row r="8079" spans="3:10" x14ac:dyDescent="0.3">
      <c r="C8079">
        <v>7602</v>
      </c>
      <c r="D8079" s="40">
        <v>2.8710942009518767</v>
      </c>
      <c r="I8079">
        <v>7602</v>
      </c>
      <c r="J8079" s="134">
        <v>0.29543963165354103</v>
      </c>
    </row>
    <row r="8080" spans="3:10" x14ac:dyDescent="0.3">
      <c r="C8080">
        <v>7603</v>
      </c>
      <c r="D8080" s="40">
        <v>2.3863926097318044</v>
      </c>
      <c r="I8080">
        <v>7603</v>
      </c>
      <c r="J8080" s="134">
        <v>0.26781899231087336</v>
      </c>
    </row>
    <row r="8081" spans="3:10" x14ac:dyDescent="0.3">
      <c r="C8081">
        <v>7604</v>
      </c>
      <c r="D8081" s="40">
        <v>2.4766785695088425</v>
      </c>
      <c r="I8081">
        <v>7604</v>
      </c>
      <c r="J8081" s="134">
        <v>0.27573670253656823</v>
      </c>
    </row>
    <row r="8082" spans="3:10" x14ac:dyDescent="0.3">
      <c r="C8082">
        <v>7605</v>
      </c>
      <c r="D8082" s="40">
        <v>1.7416127478937806</v>
      </c>
      <c r="I8082">
        <v>7605</v>
      </c>
      <c r="J8082" s="134">
        <v>0.26805617095533263</v>
      </c>
    </row>
    <row r="8083" spans="3:10" x14ac:dyDescent="0.3">
      <c r="C8083">
        <v>7606</v>
      </c>
      <c r="D8083" s="40">
        <v>2.6414988369716976</v>
      </c>
      <c r="I8083">
        <v>7606</v>
      </c>
      <c r="J8083" s="134">
        <v>0.23125904983134848</v>
      </c>
    </row>
    <row r="8084" spans="3:10" x14ac:dyDescent="0.3">
      <c r="C8084">
        <v>7607</v>
      </c>
      <c r="D8084" s="40">
        <v>2.2915959707406541</v>
      </c>
      <c r="I8084">
        <v>7607</v>
      </c>
      <c r="J8084" s="134">
        <v>0.13125095121619079</v>
      </c>
    </row>
    <row r="8085" spans="3:10" x14ac:dyDescent="0.3">
      <c r="C8085">
        <v>7608</v>
      </c>
      <c r="D8085" s="40">
        <v>1.8135906221722327</v>
      </c>
      <c r="I8085">
        <v>7608</v>
      </c>
      <c r="J8085" s="134">
        <v>0.32266075225924595</v>
      </c>
    </row>
    <row r="8086" spans="3:10" x14ac:dyDescent="0.3">
      <c r="C8086">
        <v>7609</v>
      </c>
      <c r="D8086" s="40">
        <v>2.6105790181536221</v>
      </c>
      <c r="I8086">
        <v>7609</v>
      </c>
      <c r="J8086" s="134">
        <v>0.34495682947716788</v>
      </c>
    </row>
    <row r="8087" spans="3:10" x14ac:dyDescent="0.3">
      <c r="C8087">
        <v>7610</v>
      </c>
      <c r="D8087" s="40">
        <v>3.0664514238474849</v>
      </c>
      <c r="I8087">
        <v>7610</v>
      </c>
      <c r="J8087" s="134">
        <v>0.12262058943251697</v>
      </c>
    </row>
    <row r="8088" spans="3:10" x14ac:dyDescent="0.3">
      <c r="C8088">
        <v>7611</v>
      </c>
      <c r="D8088" s="40">
        <v>2.1897569196549371</v>
      </c>
      <c r="I8088">
        <v>7611</v>
      </c>
      <c r="J8088" s="134">
        <v>0.22755584990943434</v>
      </c>
    </row>
    <row r="8089" spans="3:10" x14ac:dyDescent="0.3">
      <c r="C8089">
        <v>7612</v>
      </c>
      <c r="D8089" s="40">
        <v>2.3835112188915049</v>
      </c>
      <c r="I8089">
        <v>7612</v>
      </c>
      <c r="J8089" s="134">
        <v>0.24762565933037028</v>
      </c>
    </row>
    <row r="8090" spans="3:10" x14ac:dyDescent="0.3">
      <c r="C8090">
        <v>7613</v>
      </c>
      <c r="D8090" s="40">
        <v>2.9352864598484176</v>
      </c>
      <c r="I8090">
        <v>7613</v>
      </c>
      <c r="J8090" s="134">
        <v>0.27495209812771892</v>
      </c>
    </row>
    <row r="8091" spans="3:10" x14ac:dyDescent="0.3">
      <c r="C8091">
        <v>7614</v>
      </c>
      <c r="D8091" s="40">
        <v>2.701745779761441</v>
      </c>
      <c r="I8091">
        <v>7614</v>
      </c>
      <c r="J8091" s="134">
        <v>0.1924467352717727</v>
      </c>
    </row>
    <row r="8092" spans="3:10" x14ac:dyDescent="0.3">
      <c r="C8092">
        <v>7615</v>
      </c>
      <c r="D8092" s="40">
        <v>2.7648179402782413</v>
      </c>
      <c r="I8092">
        <v>7615</v>
      </c>
      <c r="J8092" s="134">
        <v>0.15226717280121904</v>
      </c>
    </row>
    <row r="8093" spans="3:10" x14ac:dyDescent="0.3">
      <c r="C8093">
        <v>7616</v>
      </c>
      <c r="D8093" s="40">
        <v>2.2019752481978423</v>
      </c>
      <c r="I8093">
        <v>7616</v>
      </c>
      <c r="J8093" s="134">
        <v>0.3039128354997076</v>
      </c>
    </row>
    <row r="8094" spans="3:10" x14ac:dyDescent="0.3">
      <c r="C8094">
        <v>7617</v>
      </c>
      <c r="D8094" s="40">
        <v>2.0177453440637505</v>
      </c>
      <c r="I8094">
        <v>7617</v>
      </c>
      <c r="J8094" s="134">
        <v>0.13779156700848993</v>
      </c>
    </row>
    <row r="8095" spans="3:10" x14ac:dyDescent="0.3">
      <c r="C8095">
        <v>7618</v>
      </c>
      <c r="D8095" s="40">
        <v>2.6614044159922079</v>
      </c>
      <c r="I8095">
        <v>7618</v>
      </c>
      <c r="J8095" s="134">
        <v>0.29111448779670157</v>
      </c>
    </row>
    <row r="8096" spans="3:10" x14ac:dyDescent="0.3">
      <c r="C8096">
        <v>7619</v>
      </c>
      <c r="D8096" s="40">
        <v>2.1208410373469562</v>
      </c>
      <c r="I8096">
        <v>7619</v>
      </c>
      <c r="J8096" s="134">
        <v>0.34014146601673612</v>
      </c>
    </row>
    <row r="8097" spans="3:10" x14ac:dyDescent="0.3">
      <c r="C8097">
        <v>7620</v>
      </c>
      <c r="D8097" s="40">
        <v>2.3245400207996925</v>
      </c>
      <c r="I8097">
        <v>7620</v>
      </c>
      <c r="J8097" s="134">
        <v>0.1232555028412925</v>
      </c>
    </row>
    <row r="8098" spans="3:10" x14ac:dyDescent="0.3">
      <c r="C8098">
        <v>7621</v>
      </c>
      <c r="D8098" s="40">
        <v>2.5350367058434893</v>
      </c>
      <c r="I8098">
        <v>7621</v>
      </c>
      <c r="J8098" s="134">
        <v>0.26873767918440672</v>
      </c>
    </row>
    <row r="8099" spans="3:10" x14ac:dyDescent="0.3">
      <c r="C8099">
        <v>7622</v>
      </c>
      <c r="D8099" s="40">
        <v>2.7174528622753473</v>
      </c>
      <c r="I8099">
        <v>7622</v>
      </c>
      <c r="J8099" s="134">
        <v>0.19894722103743723</v>
      </c>
    </row>
    <row r="8100" spans="3:10" x14ac:dyDescent="0.3">
      <c r="C8100">
        <v>7623</v>
      </c>
      <c r="D8100" s="40">
        <v>2.328157461341319</v>
      </c>
      <c r="I8100">
        <v>7623</v>
      </c>
      <c r="J8100" s="134">
        <v>0.11886485598455487</v>
      </c>
    </row>
    <row r="8101" spans="3:10" x14ac:dyDescent="0.3">
      <c r="C8101">
        <v>7624</v>
      </c>
      <c r="D8101" s="40">
        <v>1.692489078415496</v>
      </c>
      <c r="I8101">
        <v>7624</v>
      </c>
      <c r="J8101" s="134">
        <v>8.1710104053823507E-2</v>
      </c>
    </row>
    <row r="8102" spans="3:10" x14ac:dyDescent="0.3">
      <c r="C8102">
        <v>7625</v>
      </c>
      <c r="D8102" s="40">
        <v>2.420418853532849</v>
      </c>
      <c r="I8102">
        <v>7625</v>
      </c>
      <c r="J8102" s="134">
        <v>0.21802661291772862</v>
      </c>
    </row>
    <row r="8103" spans="3:10" x14ac:dyDescent="0.3">
      <c r="C8103">
        <v>7626</v>
      </c>
      <c r="D8103" s="40">
        <v>2.5142765993112839</v>
      </c>
      <c r="I8103">
        <v>7626</v>
      </c>
      <c r="J8103" s="134">
        <v>0.19284924293954298</v>
      </c>
    </row>
    <row r="8104" spans="3:10" x14ac:dyDescent="0.3">
      <c r="C8104">
        <v>7627</v>
      </c>
      <c r="D8104" s="40">
        <v>2.5019477487640267</v>
      </c>
      <c r="I8104">
        <v>7627</v>
      </c>
      <c r="J8104" s="134">
        <v>0.21074793203955822</v>
      </c>
    </row>
    <row r="8105" spans="3:10" x14ac:dyDescent="0.3">
      <c r="C8105">
        <v>7628</v>
      </c>
      <c r="D8105" s="40">
        <v>2.0827412770596654</v>
      </c>
      <c r="I8105">
        <v>7628</v>
      </c>
      <c r="J8105" s="134">
        <v>0.24299801201817073</v>
      </c>
    </row>
    <row r="8106" spans="3:10" x14ac:dyDescent="0.3">
      <c r="C8106">
        <v>7629</v>
      </c>
      <c r="D8106" s="40">
        <v>2.7420577804305681</v>
      </c>
      <c r="I8106">
        <v>7629</v>
      </c>
      <c r="J8106" s="134">
        <v>0.30542296181536366</v>
      </c>
    </row>
    <row r="8107" spans="3:10" x14ac:dyDescent="0.3">
      <c r="C8107">
        <v>7630</v>
      </c>
      <c r="D8107" s="40">
        <v>3.3015754817992224</v>
      </c>
      <c r="I8107">
        <v>7630</v>
      </c>
      <c r="J8107" s="134">
        <v>0.30113688997098631</v>
      </c>
    </row>
    <row r="8108" spans="3:10" x14ac:dyDescent="0.3">
      <c r="C8108">
        <v>7631</v>
      </c>
      <c r="D8108" s="40">
        <v>2.5090288500584768</v>
      </c>
      <c r="I8108">
        <v>7631</v>
      </c>
      <c r="J8108" s="134">
        <v>0.21303662190626516</v>
      </c>
    </row>
    <row r="8109" spans="3:10" x14ac:dyDescent="0.3">
      <c r="C8109">
        <v>7632</v>
      </c>
      <c r="D8109" s="40">
        <v>2.5872619263580994</v>
      </c>
      <c r="I8109">
        <v>7632</v>
      </c>
      <c r="J8109" s="134">
        <v>8.7979118579857074E-2</v>
      </c>
    </row>
    <row r="8110" spans="3:10" x14ac:dyDescent="0.3">
      <c r="C8110">
        <v>7633</v>
      </c>
      <c r="D8110" s="40">
        <v>2.8514477635158264</v>
      </c>
      <c r="I8110">
        <v>7633</v>
      </c>
      <c r="J8110" s="134">
        <v>0.15782200913530131</v>
      </c>
    </row>
    <row r="8111" spans="3:10" x14ac:dyDescent="0.3">
      <c r="C8111">
        <v>7634</v>
      </c>
      <c r="D8111" s="40">
        <v>3.3202598882985241</v>
      </c>
      <c r="I8111">
        <v>7634</v>
      </c>
      <c r="J8111" s="134">
        <v>0.27707083562954549</v>
      </c>
    </row>
    <row r="8112" spans="3:10" x14ac:dyDescent="0.3">
      <c r="C8112">
        <v>7635</v>
      </c>
      <c r="D8112" s="40">
        <v>2.7457417947538412</v>
      </c>
      <c r="I8112">
        <v>7635</v>
      </c>
      <c r="J8112" s="134">
        <v>0.25118857292301744</v>
      </c>
    </row>
    <row r="8113" spans="3:10" x14ac:dyDescent="0.3">
      <c r="C8113">
        <v>7636</v>
      </c>
      <c r="D8113" s="40">
        <v>2.5819262363320092</v>
      </c>
      <c r="I8113">
        <v>7636</v>
      </c>
      <c r="J8113" s="134">
        <v>0.3515993351349318</v>
      </c>
    </row>
    <row r="8114" spans="3:10" x14ac:dyDescent="0.3">
      <c r="C8114">
        <v>7637</v>
      </c>
      <c r="D8114" s="40">
        <v>3.1712120086877862</v>
      </c>
      <c r="I8114">
        <v>7637</v>
      </c>
      <c r="J8114" s="134">
        <v>0.28081790106925397</v>
      </c>
    </row>
    <row r="8115" spans="3:10" x14ac:dyDescent="0.3">
      <c r="C8115">
        <v>7638</v>
      </c>
      <c r="D8115" s="40">
        <v>3.7068024314730676</v>
      </c>
      <c r="I8115">
        <v>7638</v>
      </c>
      <c r="J8115" s="134">
        <v>0.21109173638925682</v>
      </c>
    </row>
    <row r="8116" spans="3:10" x14ac:dyDescent="0.3">
      <c r="C8116">
        <v>7639</v>
      </c>
      <c r="D8116" s="40">
        <v>2.7903109026248054</v>
      </c>
      <c r="I8116">
        <v>7639</v>
      </c>
      <c r="J8116" s="134">
        <v>0.22951561711587343</v>
      </c>
    </row>
    <row r="8117" spans="3:10" x14ac:dyDescent="0.3">
      <c r="C8117">
        <v>7640</v>
      </c>
      <c r="D8117" s="40">
        <v>3.3010459915446595</v>
      </c>
      <c r="I8117">
        <v>7640</v>
      </c>
      <c r="J8117" s="134">
        <v>0.28555491481742967</v>
      </c>
    </row>
    <row r="8118" spans="3:10" x14ac:dyDescent="0.3">
      <c r="C8118">
        <v>7641</v>
      </c>
      <c r="D8118" s="40">
        <v>2.2915990997653175</v>
      </c>
      <c r="I8118">
        <v>7641</v>
      </c>
      <c r="J8118" s="134">
        <v>0.22141080196170781</v>
      </c>
    </row>
    <row r="8119" spans="3:10" x14ac:dyDescent="0.3">
      <c r="C8119">
        <v>7642</v>
      </c>
      <c r="D8119" s="40">
        <v>2.2951480468909207</v>
      </c>
      <c r="I8119">
        <v>7642</v>
      </c>
      <c r="J8119" s="134">
        <v>0.33236583077924875</v>
      </c>
    </row>
    <row r="8120" spans="3:10" x14ac:dyDescent="0.3">
      <c r="C8120">
        <v>7643</v>
      </c>
      <c r="D8120" s="40">
        <v>2.000038808498156</v>
      </c>
      <c r="I8120">
        <v>7643</v>
      </c>
      <c r="J8120" s="134">
        <v>0.24205795243390926</v>
      </c>
    </row>
    <row r="8121" spans="3:10" x14ac:dyDescent="0.3">
      <c r="C8121">
        <v>7644</v>
      </c>
      <c r="D8121" s="40">
        <v>3.0490231115145532</v>
      </c>
      <c r="I8121">
        <v>7644</v>
      </c>
      <c r="J8121" s="134">
        <v>0.19741242722269381</v>
      </c>
    </row>
    <row r="8122" spans="3:10" x14ac:dyDescent="0.3">
      <c r="C8122">
        <v>7645</v>
      </c>
      <c r="D8122" s="40">
        <v>2.005886766906662</v>
      </c>
      <c r="I8122">
        <v>7645</v>
      </c>
      <c r="J8122" s="134">
        <v>0.22210498745184082</v>
      </c>
    </row>
    <row r="8123" spans="3:10" x14ac:dyDescent="0.3">
      <c r="C8123">
        <v>7646</v>
      </c>
      <c r="D8123" s="40">
        <v>3.3694739541042744</v>
      </c>
      <c r="I8123">
        <v>7646</v>
      </c>
      <c r="J8123" s="134">
        <v>0.25250997373630391</v>
      </c>
    </row>
    <row r="8124" spans="3:10" x14ac:dyDescent="0.3">
      <c r="C8124">
        <v>7647</v>
      </c>
      <c r="D8124" s="40">
        <v>2.3509305185737803</v>
      </c>
      <c r="I8124">
        <v>7647</v>
      </c>
      <c r="J8124" s="134">
        <v>0.28296996743527769</v>
      </c>
    </row>
    <row r="8125" spans="3:10" x14ac:dyDescent="0.3">
      <c r="C8125">
        <v>7648</v>
      </c>
      <c r="D8125" s="40">
        <v>2.3410117867121034</v>
      </c>
      <c r="I8125">
        <v>7648</v>
      </c>
      <c r="J8125" s="134">
        <v>0.18981699769078486</v>
      </c>
    </row>
    <row r="8126" spans="3:10" x14ac:dyDescent="0.3">
      <c r="C8126">
        <v>7649</v>
      </c>
      <c r="D8126" s="40">
        <v>3.1079406688038294</v>
      </c>
      <c r="I8126">
        <v>7649</v>
      </c>
      <c r="J8126" s="134">
        <v>0.2830567249387228</v>
      </c>
    </row>
    <row r="8127" spans="3:10" x14ac:dyDescent="0.3">
      <c r="C8127">
        <v>7650</v>
      </c>
      <c r="D8127" s="40">
        <v>3.3551357592620463</v>
      </c>
      <c r="I8127">
        <v>7650</v>
      </c>
      <c r="J8127" s="134">
        <v>0.29107674991067367</v>
      </c>
    </row>
    <row r="8128" spans="3:10" x14ac:dyDescent="0.3">
      <c r="C8128">
        <v>7651</v>
      </c>
      <c r="D8128" s="40">
        <v>2.573931692492077</v>
      </c>
      <c r="I8128">
        <v>7651</v>
      </c>
      <c r="J8128" s="134">
        <v>0.32693390131350819</v>
      </c>
    </row>
    <row r="8129" spans="3:10" x14ac:dyDescent="0.3">
      <c r="C8129">
        <v>7652</v>
      </c>
      <c r="D8129" s="40">
        <v>2.1667884214416135</v>
      </c>
      <c r="I8129">
        <v>7652</v>
      </c>
      <c r="J8129" s="134">
        <v>0.26301651918920332</v>
      </c>
    </row>
    <row r="8130" spans="3:10" x14ac:dyDescent="0.3">
      <c r="C8130">
        <v>7653</v>
      </c>
      <c r="D8130" s="40">
        <v>1.43080309468454</v>
      </c>
      <c r="I8130">
        <v>7653</v>
      </c>
      <c r="J8130" s="134">
        <v>0.31159862643663305</v>
      </c>
    </row>
    <row r="8131" spans="3:10" x14ac:dyDescent="0.3">
      <c r="C8131">
        <v>7654</v>
      </c>
      <c r="D8131" s="40">
        <v>2.4416847615286126</v>
      </c>
      <c r="I8131">
        <v>7654</v>
      </c>
      <c r="J8131" s="134">
        <v>0.20072618547719334</v>
      </c>
    </row>
    <row r="8132" spans="3:10" x14ac:dyDescent="0.3">
      <c r="C8132">
        <v>7655</v>
      </c>
      <c r="D8132" s="40">
        <v>2.7935878185074103</v>
      </c>
      <c r="I8132">
        <v>7655</v>
      </c>
      <c r="J8132" s="134">
        <v>0.15637815021428358</v>
      </c>
    </row>
    <row r="8133" spans="3:10" x14ac:dyDescent="0.3">
      <c r="C8133">
        <v>7656</v>
      </c>
      <c r="D8133" s="40">
        <v>1.9101033246195815</v>
      </c>
      <c r="I8133">
        <v>7656</v>
      </c>
      <c r="J8133" s="134">
        <v>0.27630167590820176</v>
      </c>
    </row>
    <row r="8134" spans="3:10" x14ac:dyDescent="0.3">
      <c r="C8134">
        <v>7657</v>
      </c>
      <c r="D8134" s="40">
        <v>2.8744417782950227</v>
      </c>
      <c r="I8134">
        <v>7657</v>
      </c>
      <c r="J8134" s="134">
        <v>0.32678298499911196</v>
      </c>
    </row>
    <row r="8135" spans="3:10" x14ac:dyDescent="0.3">
      <c r="C8135">
        <v>7658</v>
      </c>
      <c r="D8135" s="40">
        <v>3.3153182790250026</v>
      </c>
      <c r="I8135">
        <v>7658</v>
      </c>
      <c r="J8135" s="134">
        <v>0.15864102108282774</v>
      </c>
    </row>
    <row r="8136" spans="3:10" x14ac:dyDescent="0.3">
      <c r="C8136">
        <v>7659</v>
      </c>
      <c r="D8136" s="40">
        <v>2.8119033374143161</v>
      </c>
      <c r="I8136">
        <v>7659</v>
      </c>
      <c r="J8136" s="134">
        <v>0.20409072386821525</v>
      </c>
    </row>
    <row r="8137" spans="3:10" x14ac:dyDescent="0.3">
      <c r="C8137">
        <v>7660</v>
      </c>
      <c r="D8137" s="40">
        <v>2.9629847217707579</v>
      </c>
      <c r="I8137">
        <v>7660</v>
      </c>
      <c r="J8137" s="134">
        <v>0.26464866239633933</v>
      </c>
    </row>
    <row r="8138" spans="3:10" x14ac:dyDescent="0.3">
      <c r="C8138">
        <v>7661</v>
      </c>
      <c r="D8138" s="40">
        <v>2.4656069467068846</v>
      </c>
      <c r="I8138">
        <v>7661</v>
      </c>
      <c r="J8138" s="134">
        <v>0.13070728908287843</v>
      </c>
    </row>
    <row r="8139" spans="3:10" x14ac:dyDescent="0.3">
      <c r="C8139">
        <v>7662</v>
      </c>
      <c r="D8139" s="40">
        <v>2.5352615411138517</v>
      </c>
      <c r="I8139">
        <v>7662</v>
      </c>
      <c r="J8139" s="134">
        <v>0.32552605636073539</v>
      </c>
    </row>
    <row r="8140" spans="3:10" x14ac:dyDescent="0.3">
      <c r="C8140">
        <v>7663</v>
      </c>
      <c r="D8140" s="40">
        <v>2.5258085116751197</v>
      </c>
      <c r="I8140">
        <v>7663</v>
      </c>
      <c r="J8140" s="134">
        <v>0.34531747157873194</v>
      </c>
    </row>
    <row r="8141" spans="3:10" x14ac:dyDescent="0.3">
      <c r="C8141">
        <v>7664</v>
      </c>
      <c r="D8141" s="40">
        <v>1.8894986466259076</v>
      </c>
      <c r="I8141">
        <v>7664</v>
      </c>
      <c r="J8141" s="134">
        <v>9.0129355845988579E-2</v>
      </c>
    </row>
    <row r="8142" spans="3:10" x14ac:dyDescent="0.3">
      <c r="C8142">
        <v>7665</v>
      </c>
      <c r="D8142" s="40">
        <v>2.327794393490966</v>
      </c>
      <c r="I8142">
        <v>7665</v>
      </c>
      <c r="J8142" s="134">
        <v>0.23391195885109095</v>
      </c>
    </row>
    <row r="8143" spans="3:10" x14ac:dyDescent="0.3">
      <c r="C8143">
        <v>7666</v>
      </c>
      <c r="D8143" s="40">
        <v>2.1921062834942124</v>
      </c>
      <c r="I8143">
        <v>7666</v>
      </c>
      <c r="J8143" s="134">
        <v>0.31699198173608911</v>
      </c>
    </row>
    <row r="8144" spans="3:10" x14ac:dyDescent="0.3">
      <c r="C8144">
        <v>7667</v>
      </c>
      <c r="D8144" s="40">
        <v>2.0989966090841201</v>
      </c>
      <c r="I8144">
        <v>7667</v>
      </c>
      <c r="J8144" s="134">
        <v>0.22587222288649311</v>
      </c>
    </row>
    <row r="8145" spans="3:10" x14ac:dyDescent="0.3">
      <c r="C8145">
        <v>7668</v>
      </c>
      <c r="D8145" s="40">
        <v>2.1160831805140217</v>
      </c>
      <c r="I8145">
        <v>7668</v>
      </c>
      <c r="J8145" s="134">
        <v>0.22535906958410856</v>
      </c>
    </row>
    <row r="8146" spans="3:10" x14ac:dyDescent="0.3">
      <c r="C8146">
        <v>7669</v>
      </c>
      <c r="D8146" s="40">
        <v>2.4144552863235278</v>
      </c>
      <c r="I8146">
        <v>7669</v>
      </c>
      <c r="J8146" s="134">
        <v>0.33786600788773158</v>
      </c>
    </row>
    <row r="8147" spans="3:10" x14ac:dyDescent="0.3">
      <c r="C8147">
        <v>7670</v>
      </c>
      <c r="D8147" s="40">
        <v>2.968156912064098</v>
      </c>
      <c r="I8147">
        <v>7670</v>
      </c>
      <c r="J8147" s="134">
        <v>0.2415969601843615</v>
      </c>
    </row>
    <row r="8148" spans="3:10" x14ac:dyDescent="0.3">
      <c r="C8148">
        <v>7671</v>
      </c>
      <c r="D8148" s="40">
        <v>2.761741486780557</v>
      </c>
      <c r="I8148">
        <v>7671</v>
      </c>
      <c r="J8148" s="134">
        <v>0.288450258663417</v>
      </c>
    </row>
    <row r="8149" spans="3:10" x14ac:dyDescent="0.3">
      <c r="C8149">
        <v>7672</v>
      </c>
      <c r="D8149" s="40">
        <v>1.9205802540882886</v>
      </c>
      <c r="I8149">
        <v>7672</v>
      </c>
      <c r="J8149" s="134">
        <v>0.30986340386726585</v>
      </c>
    </row>
    <row r="8150" spans="3:10" x14ac:dyDescent="0.3">
      <c r="C8150">
        <v>7673</v>
      </c>
      <c r="D8150" s="40">
        <v>2.171121166291301</v>
      </c>
      <c r="I8150">
        <v>7673</v>
      </c>
      <c r="J8150" s="134">
        <v>0.34196634433804807</v>
      </c>
    </row>
    <row r="8151" spans="3:10" x14ac:dyDescent="0.3">
      <c r="C8151">
        <v>7674</v>
      </c>
      <c r="D8151" s="40">
        <v>2.9003648200321681</v>
      </c>
      <c r="I8151">
        <v>7674</v>
      </c>
      <c r="J8151" s="134">
        <v>0.29800366699351066</v>
      </c>
    </row>
    <row r="8152" spans="3:10" x14ac:dyDescent="0.3">
      <c r="C8152">
        <v>7675</v>
      </c>
      <c r="D8152" s="40">
        <v>2.046637935417734</v>
      </c>
      <c r="I8152">
        <v>7675</v>
      </c>
      <c r="J8152" s="134">
        <v>0.28446837678680614</v>
      </c>
    </row>
    <row r="8153" spans="3:10" x14ac:dyDescent="0.3">
      <c r="C8153">
        <v>7676</v>
      </c>
      <c r="D8153" s="40">
        <v>2.6311418269028803</v>
      </c>
      <c r="I8153">
        <v>7676</v>
      </c>
      <c r="J8153" s="134">
        <v>0.25649155091459752</v>
      </c>
    </row>
    <row r="8154" spans="3:10" x14ac:dyDescent="0.3">
      <c r="C8154">
        <v>7677</v>
      </c>
      <c r="D8154" s="40">
        <v>2.6045246887000837</v>
      </c>
      <c r="I8154">
        <v>7677</v>
      </c>
      <c r="J8154" s="134">
        <v>0.24107031270483215</v>
      </c>
    </row>
    <row r="8155" spans="3:10" x14ac:dyDescent="0.3">
      <c r="C8155">
        <v>7678</v>
      </c>
      <c r="D8155" s="40">
        <v>1.671668918583451</v>
      </c>
      <c r="I8155">
        <v>7678</v>
      </c>
      <c r="J8155" s="134">
        <v>0.20174047860233735</v>
      </c>
    </row>
    <row r="8156" spans="3:10" x14ac:dyDescent="0.3">
      <c r="C8156">
        <v>7679</v>
      </c>
      <c r="D8156" s="40">
        <v>2.2441079323053188</v>
      </c>
      <c r="I8156">
        <v>7679</v>
      </c>
      <c r="J8156" s="134">
        <v>0.19025049914675685</v>
      </c>
    </row>
    <row r="8157" spans="3:10" x14ac:dyDescent="0.3">
      <c r="C8157">
        <v>7680</v>
      </c>
      <c r="D8157" s="40">
        <v>2.3948463427351654</v>
      </c>
      <c r="I8157">
        <v>7680</v>
      </c>
      <c r="J8157" s="134">
        <v>0.32447017202206396</v>
      </c>
    </row>
    <row r="8158" spans="3:10" x14ac:dyDescent="0.3">
      <c r="C8158">
        <v>7681</v>
      </c>
      <c r="D8158" s="40">
        <v>2.2633514217273358</v>
      </c>
      <c r="I8158">
        <v>7681</v>
      </c>
      <c r="J8158" s="134">
        <v>0.17440952634394935</v>
      </c>
    </row>
    <row r="8159" spans="3:10" x14ac:dyDescent="0.3">
      <c r="C8159">
        <v>7682</v>
      </c>
      <c r="D8159" s="40">
        <v>2.9728286636292198</v>
      </c>
      <c r="I8159">
        <v>7682</v>
      </c>
      <c r="J8159" s="134">
        <v>0.33219402487387351</v>
      </c>
    </row>
    <row r="8160" spans="3:10" x14ac:dyDescent="0.3">
      <c r="C8160">
        <v>7683</v>
      </c>
      <c r="D8160" s="40">
        <v>2.2394707221680559</v>
      </c>
      <c r="I8160">
        <v>7683</v>
      </c>
      <c r="J8160" s="134">
        <v>0.20466018433802047</v>
      </c>
    </row>
    <row r="8161" spans="3:10" x14ac:dyDescent="0.3">
      <c r="C8161">
        <v>7684</v>
      </c>
      <c r="D8161" s="40">
        <v>2.8098041601650263</v>
      </c>
      <c r="I8161">
        <v>7684</v>
      </c>
      <c r="J8161" s="134">
        <v>0.23726774462037903</v>
      </c>
    </row>
    <row r="8162" spans="3:10" x14ac:dyDescent="0.3">
      <c r="C8162">
        <v>7685</v>
      </c>
      <c r="D8162" s="40">
        <v>3.0737604402109695</v>
      </c>
      <c r="I8162">
        <v>7685</v>
      </c>
      <c r="J8162" s="134">
        <v>0.12328356061134849</v>
      </c>
    </row>
    <row r="8163" spans="3:10" x14ac:dyDescent="0.3">
      <c r="C8163">
        <v>7686</v>
      </c>
      <c r="D8163" s="40">
        <v>2.9340544288848274</v>
      </c>
      <c r="I8163">
        <v>7686</v>
      </c>
      <c r="J8163" s="134">
        <v>0.17063434400719224</v>
      </c>
    </row>
    <row r="8164" spans="3:10" x14ac:dyDescent="0.3">
      <c r="C8164">
        <v>7687</v>
      </c>
      <c r="D8164" s="40">
        <v>1.5831914437512535</v>
      </c>
      <c r="I8164">
        <v>7687</v>
      </c>
      <c r="J8164" s="134">
        <v>0.23551949467102107</v>
      </c>
    </row>
    <row r="8165" spans="3:10" x14ac:dyDescent="0.3">
      <c r="C8165">
        <v>7688</v>
      </c>
      <c r="D8165" s="40">
        <v>2.283063410944377</v>
      </c>
      <c r="I8165">
        <v>7688</v>
      </c>
      <c r="J8165" s="134">
        <v>0.30482870061220213</v>
      </c>
    </row>
    <row r="8166" spans="3:10" x14ac:dyDescent="0.3">
      <c r="C8166">
        <v>7689</v>
      </c>
      <c r="D8166" s="40">
        <v>2.4288444130848279</v>
      </c>
      <c r="I8166">
        <v>7689</v>
      </c>
      <c r="J8166" s="134">
        <v>0.21012904486541251</v>
      </c>
    </row>
    <row r="8167" spans="3:10" x14ac:dyDescent="0.3">
      <c r="C8167">
        <v>7690</v>
      </c>
      <c r="D8167" s="40">
        <v>2.3496899457769178</v>
      </c>
      <c r="I8167">
        <v>7690</v>
      </c>
      <c r="J8167" s="134">
        <v>0.20871633755140362</v>
      </c>
    </row>
    <row r="8168" spans="3:10" x14ac:dyDescent="0.3">
      <c r="C8168">
        <v>7691</v>
      </c>
      <c r="D8168" s="40">
        <v>2.6146421370051103</v>
      </c>
      <c r="I8168">
        <v>7691</v>
      </c>
      <c r="J8168" s="134">
        <v>6.6374605280081989E-2</v>
      </c>
    </row>
    <row r="8169" spans="3:10" x14ac:dyDescent="0.3">
      <c r="C8169">
        <v>7692</v>
      </c>
      <c r="D8169" s="40">
        <v>2.526504219659278</v>
      </c>
      <c r="I8169">
        <v>7692</v>
      </c>
      <c r="J8169" s="134">
        <v>0.2977906431262074</v>
      </c>
    </row>
    <row r="8170" spans="3:10" x14ac:dyDescent="0.3">
      <c r="C8170">
        <v>7693</v>
      </c>
      <c r="D8170" s="40">
        <v>2.3576845813340013</v>
      </c>
      <c r="I8170">
        <v>7693</v>
      </c>
      <c r="J8170" s="134">
        <v>0.21103495487142654</v>
      </c>
    </row>
    <row r="8171" spans="3:10" x14ac:dyDescent="0.3">
      <c r="C8171">
        <v>7694</v>
      </c>
      <c r="D8171" s="40">
        <v>3.0984930812451519</v>
      </c>
      <c r="I8171">
        <v>7694</v>
      </c>
      <c r="J8171" s="134">
        <v>0.23534791996156401</v>
      </c>
    </row>
    <row r="8172" spans="3:10" x14ac:dyDescent="0.3">
      <c r="C8172">
        <v>7695</v>
      </c>
      <c r="D8172" s="40">
        <v>2.6652501054138678</v>
      </c>
      <c r="I8172">
        <v>7695</v>
      </c>
      <c r="J8172" s="134">
        <v>0.2642316762071506</v>
      </c>
    </row>
    <row r="8173" spans="3:10" x14ac:dyDescent="0.3">
      <c r="C8173">
        <v>7696</v>
      </c>
      <c r="D8173" s="40">
        <v>2.8782621729056594</v>
      </c>
      <c r="I8173">
        <v>7696</v>
      </c>
      <c r="J8173" s="134">
        <v>0.21875372512334401</v>
      </c>
    </row>
    <row r="8174" spans="3:10" x14ac:dyDescent="0.3">
      <c r="C8174">
        <v>7697</v>
      </c>
      <c r="D8174" s="40">
        <v>2.9540512335687694</v>
      </c>
      <c r="I8174">
        <v>7697</v>
      </c>
      <c r="J8174" s="134">
        <v>0.2616514123312752</v>
      </c>
    </row>
    <row r="8175" spans="3:10" x14ac:dyDescent="0.3">
      <c r="C8175">
        <v>7698</v>
      </c>
      <c r="D8175" s="40">
        <v>2.3280726753143144</v>
      </c>
      <c r="I8175">
        <v>7698</v>
      </c>
      <c r="J8175" s="134">
        <v>0.2907112509423071</v>
      </c>
    </row>
    <row r="8176" spans="3:10" x14ac:dyDescent="0.3">
      <c r="C8176">
        <v>7699</v>
      </c>
      <c r="D8176" s="40">
        <v>2.0367448185456225</v>
      </c>
      <c r="I8176">
        <v>7699</v>
      </c>
      <c r="J8176" s="134">
        <v>0.24270517038894912</v>
      </c>
    </row>
    <row r="8177" spans="3:10" x14ac:dyDescent="0.3">
      <c r="C8177">
        <v>7700</v>
      </c>
      <c r="D8177" s="40">
        <v>2.4591622684532317</v>
      </c>
      <c r="I8177">
        <v>7700</v>
      </c>
      <c r="J8177" s="134">
        <v>0.14629020297081485</v>
      </c>
    </row>
    <row r="8178" spans="3:10" x14ac:dyDescent="0.3">
      <c r="C8178">
        <v>7701</v>
      </c>
      <c r="D8178" s="40">
        <v>3.6418505673452741</v>
      </c>
      <c r="I8178">
        <v>7701</v>
      </c>
      <c r="J8178" s="134">
        <v>0.2694950084999066</v>
      </c>
    </row>
    <row r="8179" spans="3:10" x14ac:dyDescent="0.3">
      <c r="C8179">
        <v>7702</v>
      </c>
      <c r="D8179" s="40">
        <v>2.6963979279561792</v>
      </c>
      <c r="I8179">
        <v>7702</v>
      </c>
      <c r="J8179" s="134">
        <v>0.31863682841164009</v>
      </c>
    </row>
    <row r="8180" spans="3:10" x14ac:dyDescent="0.3">
      <c r="C8180">
        <v>7703</v>
      </c>
      <c r="D8180" s="40">
        <v>3.44099840433242</v>
      </c>
      <c r="I8180">
        <v>7703</v>
      </c>
      <c r="J8180" s="134">
        <v>0.10958035007171207</v>
      </c>
    </row>
    <row r="8181" spans="3:10" x14ac:dyDescent="0.3">
      <c r="C8181">
        <v>7704</v>
      </c>
      <c r="D8181" s="40">
        <v>2.6129753743894852</v>
      </c>
      <c r="I8181">
        <v>7704</v>
      </c>
      <c r="J8181" s="134">
        <v>0.14876267252461028</v>
      </c>
    </row>
    <row r="8182" spans="3:10" x14ac:dyDescent="0.3">
      <c r="C8182">
        <v>7705</v>
      </c>
      <c r="D8182" s="40">
        <v>3.0470137908410697</v>
      </c>
      <c r="I8182">
        <v>7705</v>
      </c>
      <c r="J8182" s="134">
        <v>0.23121866607637465</v>
      </c>
    </row>
    <row r="8183" spans="3:10" x14ac:dyDescent="0.3">
      <c r="C8183">
        <v>7706</v>
      </c>
      <c r="D8183" s="40">
        <v>2.5637338277244353</v>
      </c>
      <c r="I8183">
        <v>7706</v>
      </c>
      <c r="J8183" s="134">
        <v>0.23927989629111446</v>
      </c>
    </row>
    <row r="8184" spans="3:10" x14ac:dyDescent="0.3">
      <c r="C8184">
        <v>7707</v>
      </c>
      <c r="D8184" s="40">
        <v>2.5906156202987631</v>
      </c>
      <c r="I8184">
        <v>7707</v>
      </c>
      <c r="J8184" s="134">
        <v>0.16929329718936414</v>
      </c>
    </row>
    <row r="8185" spans="3:10" x14ac:dyDescent="0.3">
      <c r="C8185">
        <v>7708</v>
      </c>
      <c r="D8185" s="40">
        <v>1.9552455873512311</v>
      </c>
      <c r="I8185">
        <v>7708</v>
      </c>
      <c r="J8185" s="134">
        <v>0.20184254668470558</v>
      </c>
    </row>
    <row r="8186" spans="3:10" x14ac:dyDescent="0.3">
      <c r="C8186">
        <v>7709</v>
      </c>
      <c r="D8186" s="40">
        <v>2.7568373005134132</v>
      </c>
      <c r="I8186">
        <v>7709</v>
      </c>
      <c r="J8186" s="134">
        <v>0.23305421519111347</v>
      </c>
    </row>
    <row r="8187" spans="3:10" x14ac:dyDescent="0.3">
      <c r="C8187">
        <v>7710</v>
      </c>
      <c r="D8187" s="40">
        <v>1.6205876184863193</v>
      </c>
      <c r="I8187">
        <v>7710</v>
      </c>
      <c r="J8187" s="134">
        <v>0.33432742912265545</v>
      </c>
    </row>
    <row r="8188" spans="3:10" x14ac:dyDescent="0.3">
      <c r="C8188">
        <v>7711</v>
      </c>
      <c r="D8188" s="40">
        <v>3.2016542033396447</v>
      </c>
      <c r="I8188">
        <v>7711</v>
      </c>
      <c r="J8188" s="134">
        <v>0.31953163974406129</v>
      </c>
    </row>
    <row r="8189" spans="3:10" x14ac:dyDescent="0.3">
      <c r="C8189">
        <v>7712</v>
      </c>
      <c r="D8189" s="40">
        <v>1.6201830014301895</v>
      </c>
      <c r="I8189">
        <v>7712</v>
      </c>
      <c r="J8189" s="134">
        <v>0.16972100878885144</v>
      </c>
    </row>
    <row r="8190" spans="3:10" x14ac:dyDescent="0.3">
      <c r="C8190">
        <v>7713</v>
      </c>
      <c r="D8190" s="40">
        <v>2.1014690760092849</v>
      </c>
      <c r="I8190">
        <v>7713</v>
      </c>
      <c r="J8190" s="134">
        <v>0.23780391461247019</v>
      </c>
    </row>
    <row r="8191" spans="3:10" x14ac:dyDescent="0.3">
      <c r="C8191">
        <v>7714</v>
      </c>
      <c r="D8191" s="40">
        <v>2.5209117276136581</v>
      </c>
      <c r="I8191">
        <v>7714</v>
      </c>
      <c r="J8191" s="134">
        <v>0.15473857511322642</v>
      </c>
    </row>
    <row r="8192" spans="3:10" x14ac:dyDescent="0.3">
      <c r="C8192">
        <v>7715</v>
      </c>
      <c r="D8192" s="40">
        <v>2.5564583516887227</v>
      </c>
      <c r="I8192">
        <v>7715</v>
      </c>
      <c r="J8192" s="134">
        <v>0.37159260411385486</v>
      </c>
    </row>
    <row r="8193" spans="3:10" x14ac:dyDescent="0.3">
      <c r="C8193">
        <v>7716</v>
      </c>
      <c r="D8193" s="40">
        <v>2.1099583344339252</v>
      </c>
      <c r="I8193">
        <v>7716</v>
      </c>
      <c r="J8193" s="134">
        <v>0.11375500756472134</v>
      </c>
    </row>
    <row r="8194" spans="3:10" x14ac:dyDescent="0.3">
      <c r="C8194">
        <v>7717</v>
      </c>
      <c r="D8194" s="40">
        <v>2.98996862330563</v>
      </c>
      <c r="I8194">
        <v>7717</v>
      </c>
      <c r="J8194" s="134">
        <v>0.15566755871058335</v>
      </c>
    </row>
    <row r="8195" spans="3:10" x14ac:dyDescent="0.3">
      <c r="C8195">
        <v>7718</v>
      </c>
      <c r="D8195" s="40">
        <v>2.6406619706884817</v>
      </c>
      <c r="I8195">
        <v>7718</v>
      </c>
      <c r="J8195" s="134">
        <v>0.12268919260368993</v>
      </c>
    </row>
    <row r="8196" spans="3:10" x14ac:dyDescent="0.3">
      <c r="C8196">
        <v>7719</v>
      </c>
      <c r="D8196" s="40">
        <v>1.8820504878482196</v>
      </c>
      <c r="I8196">
        <v>7719</v>
      </c>
      <c r="J8196" s="134">
        <v>0.27078449337148514</v>
      </c>
    </row>
    <row r="8197" spans="3:10" x14ac:dyDescent="0.3">
      <c r="C8197">
        <v>7720</v>
      </c>
      <c r="D8197" s="40">
        <v>3.2336344198497264</v>
      </c>
      <c r="I8197">
        <v>7720</v>
      </c>
      <c r="J8197" s="134">
        <v>0.31009087514640976</v>
      </c>
    </row>
    <row r="8198" spans="3:10" x14ac:dyDescent="0.3">
      <c r="C8198">
        <v>7721</v>
      </c>
      <c r="D8198" s="40">
        <v>2.396858425674643</v>
      </c>
      <c r="I8198">
        <v>7721</v>
      </c>
      <c r="J8198" s="134">
        <v>0.21414938345230672</v>
      </c>
    </row>
    <row r="8199" spans="3:10" x14ac:dyDescent="0.3">
      <c r="C8199">
        <v>7722</v>
      </c>
      <c r="D8199" s="40">
        <v>2.5133931818965998</v>
      </c>
      <c r="I8199">
        <v>7722</v>
      </c>
      <c r="J8199" s="134">
        <v>0.38684316359345661</v>
      </c>
    </row>
    <row r="8200" spans="3:10" x14ac:dyDescent="0.3">
      <c r="C8200">
        <v>7723</v>
      </c>
      <c r="D8200" s="40">
        <v>3.3882410406798016</v>
      </c>
      <c r="I8200">
        <v>7723</v>
      </c>
      <c r="J8200" s="134">
        <v>0.2338939197301293</v>
      </c>
    </row>
    <row r="8201" spans="3:10" x14ac:dyDescent="0.3">
      <c r="C8201">
        <v>7724</v>
      </c>
      <c r="D8201" s="40">
        <v>2.9898000756511776</v>
      </c>
      <c r="I8201">
        <v>7724</v>
      </c>
      <c r="J8201" s="134">
        <v>0.23203089072834682</v>
      </c>
    </row>
    <row r="8202" spans="3:10" x14ac:dyDescent="0.3">
      <c r="C8202">
        <v>7725</v>
      </c>
      <c r="D8202" s="40">
        <v>2.5267333165536869</v>
      </c>
      <c r="I8202">
        <v>7725</v>
      </c>
      <c r="J8202" s="134">
        <v>0.2942667390017637</v>
      </c>
    </row>
    <row r="8203" spans="3:10" x14ac:dyDescent="0.3">
      <c r="C8203">
        <v>7726</v>
      </c>
      <c r="D8203" s="40">
        <v>2.5320297897067094</v>
      </c>
      <c r="I8203">
        <v>7726</v>
      </c>
      <c r="J8203" s="134">
        <v>0.30882246373182243</v>
      </c>
    </row>
    <row r="8204" spans="3:10" x14ac:dyDescent="0.3">
      <c r="C8204">
        <v>7727</v>
      </c>
      <c r="D8204" s="40">
        <v>2.8653502687536423</v>
      </c>
      <c r="I8204">
        <v>7727</v>
      </c>
      <c r="J8204" s="134">
        <v>0.26453576524021272</v>
      </c>
    </row>
    <row r="8205" spans="3:10" x14ac:dyDescent="0.3">
      <c r="C8205">
        <v>7728</v>
      </c>
      <c r="D8205" s="40">
        <v>2.7090722270143219</v>
      </c>
      <c r="I8205">
        <v>7728</v>
      </c>
      <c r="J8205" s="134">
        <v>0.18721004073861192</v>
      </c>
    </row>
    <row r="8206" spans="3:10" x14ac:dyDescent="0.3">
      <c r="C8206">
        <v>7729</v>
      </c>
      <c r="D8206" s="40">
        <v>1.8178621102650379</v>
      </c>
      <c r="I8206">
        <v>7729</v>
      </c>
      <c r="J8206" s="134">
        <v>0.26508356573629133</v>
      </c>
    </row>
    <row r="8207" spans="3:10" x14ac:dyDescent="0.3">
      <c r="C8207">
        <v>7730</v>
      </c>
      <c r="D8207" s="40">
        <v>2.4832451861131513</v>
      </c>
      <c r="I8207">
        <v>7730</v>
      </c>
      <c r="J8207" s="134">
        <v>0.10816186142081752</v>
      </c>
    </row>
    <row r="8208" spans="3:10" x14ac:dyDescent="0.3">
      <c r="C8208">
        <v>7731</v>
      </c>
      <c r="D8208" s="40">
        <v>2.9081842673736591</v>
      </c>
      <c r="I8208">
        <v>7731</v>
      </c>
      <c r="J8208" s="134">
        <v>0.21029452111162161</v>
      </c>
    </row>
    <row r="8209" spans="3:10" x14ac:dyDescent="0.3">
      <c r="C8209">
        <v>7732</v>
      </c>
      <c r="D8209" s="40">
        <v>2.3928856319655623</v>
      </c>
      <c r="I8209">
        <v>7732</v>
      </c>
      <c r="J8209" s="134">
        <v>0.14998787272479408</v>
      </c>
    </row>
    <row r="8210" spans="3:10" x14ac:dyDescent="0.3">
      <c r="C8210">
        <v>7733</v>
      </c>
      <c r="D8210" s="40">
        <v>3.2455576162349189</v>
      </c>
      <c r="I8210">
        <v>7733</v>
      </c>
      <c r="J8210" s="134">
        <v>0.30670289330519163</v>
      </c>
    </row>
    <row r="8211" spans="3:10" x14ac:dyDescent="0.3">
      <c r="C8211">
        <v>7734</v>
      </c>
      <c r="D8211" s="40">
        <v>3.1874711179445443</v>
      </c>
      <c r="I8211">
        <v>7734</v>
      </c>
      <c r="J8211" s="134">
        <v>0.22279956631332754</v>
      </c>
    </row>
    <row r="8212" spans="3:10" x14ac:dyDescent="0.3">
      <c r="C8212">
        <v>7735</v>
      </c>
      <c r="D8212" s="40">
        <v>1.7520427606344526</v>
      </c>
      <c r="I8212">
        <v>7735</v>
      </c>
      <c r="J8212" s="134">
        <v>0.20816247384703312</v>
      </c>
    </row>
    <row r="8213" spans="3:10" x14ac:dyDescent="0.3">
      <c r="C8213">
        <v>7736</v>
      </c>
      <c r="D8213" s="40">
        <v>2.2320495387314101</v>
      </c>
      <c r="I8213">
        <v>7736</v>
      </c>
      <c r="J8213" s="134">
        <v>0.23685278656111119</v>
      </c>
    </row>
    <row r="8214" spans="3:10" x14ac:dyDescent="0.3">
      <c r="C8214">
        <v>7737</v>
      </c>
      <c r="D8214" s="40">
        <v>2.8414052582899956</v>
      </c>
      <c r="I8214">
        <v>7737</v>
      </c>
      <c r="J8214" s="134">
        <v>0.17920561310594629</v>
      </c>
    </row>
    <row r="8215" spans="3:10" x14ac:dyDescent="0.3">
      <c r="C8215">
        <v>7738</v>
      </c>
      <c r="D8215" s="40">
        <v>2.5659720028881798</v>
      </c>
      <c r="I8215">
        <v>7738</v>
      </c>
      <c r="J8215" s="134">
        <v>0.23148824679731761</v>
      </c>
    </row>
    <row r="8216" spans="3:10" x14ac:dyDescent="0.3">
      <c r="C8216">
        <v>7739</v>
      </c>
      <c r="D8216" s="40">
        <v>3.2114373673988856</v>
      </c>
      <c r="I8216">
        <v>7739</v>
      </c>
      <c r="J8216" s="134">
        <v>0.19316118265807969</v>
      </c>
    </row>
    <row r="8217" spans="3:10" x14ac:dyDescent="0.3">
      <c r="C8217">
        <v>7740</v>
      </c>
      <c r="D8217" s="40">
        <v>1.9854610153464551</v>
      </c>
      <c r="I8217">
        <v>7740</v>
      </c>
      <c r="J8217" s="134">
        <v>0.18252005275399386</v>
      </c>
    </row>
    <row r="8218" spans="3:10" x14ac:dyDescent="0.3">
      <c r="C8218">
        <v>7741</v>
      </c>
      <c r="D8218" s="40">
        <v>2.6027507520439968</v>
      </c>
      <c r="I8218">
        <v>7741</v>
      </c>
      <c r="J8218" s="134">
        <v>0.11888300107381289</v>
      </c>
    </row>
    <row r="8219" spans="3:10" x14ac:dyDescent="0.3">
      <c r="C8219">
        <v>7742</v>
      </c>
      <c r="D8219" s="40">
        <v>2.4189615567427647</v>
      </c>
      <c r="I8219">
        <v>7742</v>
      </c>
      <c r="J8219" s="134">
        <v>0.20057740461377072</v>
      </c>
    </row>
    <row r="8220" spans="3:10" x14ac:dyDescent="0.3">
      <c r="C8220">
        <v>7743</v>
      </c>
      <c r="D8220" s="40">
        <v>2.741945395818842</v>
      </c>
      <c r="I8220">
        <v>7743</v>
      </c>
      <c r="J8220" s="134">
        <v>0.33993202977915393</v>
      </c>
    </row>
    <row r="8221" spans="3:10" x14ac:dyDescent="0.3">
      <c r="C8221">
        <v>7744</v>
      </c>
      <c r="D8221" s="40">
        <v>2.3343657148745622</v>
      </c>
      <c r="I8221">
        <v>7744</v>
      </c>
      <c r="J8221" s="134">
        <v>0.32082064192038984</v>
      </c>
    </row>
    <row r="8222" spans="3:10" x14ac:dyDescent="0.3">
      <c r="C8222">
        <v>7745</v>
      </c>
      <c r="D8222" s="40">
        <v>1.6680095142828684</v>
      </c>
      <c r="I8222">
        <v>7745</v>
      </c>
      <c r="J8222" s="134">
        <v>0.17432376858370979</v>
      </c>
    </row>
    <row r="8223" spans="3:10" x14ac:dyDescent="0.3">
      <c r="C8223">
        <v>7746</v>
      </c>
      <c r="D8223" s="40">
        <v>2.4852926391803574</v>
      </c>
      <c r="I8223">
        <v>7746</v>
      </c>
      <c r="J8223" s="134">
        <v>0.29407507793657883</v>
      </c>
    </row>
    <row r="8224" spans="3:10" x14ac:dyDescent="0.3">
      <c r="C8224">
        <v>7747</v>
      </c>
      <c r="D8224" s="40">
        <v>2.8901600434293782</v>
      </c>
      <c r="I8224">
        <v>7747</v>
      </c>
      <c r="J8224" s="134">
        <v>0.24499764640676402</v>
      </c>
    </row>
    <row r="8225" spans="3:10" x14ac:dyDescent="0.3">
      <c r="C8225">
        <v>7748</v>
      </c>
      <c r="D8225" s="40">
        <v>2.5439417251550882</v>
      </c>
      <c r="I8225">
        <v>7748</v>
      </c>
      <c r="J8225" s="134">
        <v>0.27669672510050769</v>
      </c>
    </row>
    <row r="8226" spans="3:10" x14ac:dyDescent="0.3">
      <c r="C8226">
        <v>7749</v>
      </c>
      <c r="D8226" s="40">
        <v>2.6299780934926211</v>
      </c>
      <c r="I8226">
        <v>7749</v>
      </c>
      <c r="J8226" s="134">
        <v>0.24493245408361752</v>
      </c>
    </row>
    <row r="8227" spans="3:10" x14ac:dyDescent="0.3">
      <c r="C8227">
        <v>7750</v>
      </c>
      <c r="D8227" s="40">
        <v>2.4597914384174882</v>
      </c>
      <c r="I8227">
        <v>7750</v>
      </c>
      <c r="J8227" s="134">
        <v>0.35750243373907153</v>
      </c>
    </row>
    <row r="8228" spans="3:10" x14ac:dyDescent="0.3">
      <c r="C8228">
        <v>7751</v>
      </c>
      <c r="D8228" s="40">
        <v>2.8715617820651702</v>
      </c>
      <c r="I8228">
        <v>7751</v>
      </c>
      <c r="J8228" s="134">
        <v>0.31043326105275648</v>
      </c>
    </row>
    <row r="8229" spans="3:10" x14ac:dyDescent="0.3">
      <c r="C8229">
        <v>7752</v>
      </c>
      <c r="D8229" s="40">
        <v>2.4459272063770556</v>
      </c>
      <c r="I8229">
        <v>7752</v>
      </c>
      <c r="J8229" s="134">
        <v>0.29687467394449363</v>
      </c>
    </row>
    <row r="8230" spans="3:10" x14ac:dyDescent="0.3">
      <c r="C8230">
        <v>7753</v>
      </c>
      <c r="D8230" s="40">
        <v>2.2019928960327801</v>
      </c>
      <c r="I8230">
        <v>7753</v>
      </c>
      <c r="J8230" s="134">
        <v>0.13297372119872874</v>
      </c>
    </row>
    <row r="8231" spans="3:10" x14ac:dyDescent="0.3">
      <c r="C8231">
        <v>7754</v>
      </c>
      <c r="D8231" s="40">
        <v>3.1442129756952446</v>
      </c>
      <c r="I8231">
        <v>7754</v>
      </c>
      <c r="J8231" s="134">
        <v>0.226768145222912</v>
      </c>
    </row>
    <row r="8232" spans="3:10" x14ac:dyDescent="0.3">
      <c r="C8232">
        <v>7755</v>
      </c>
      <c r="D8232" s="40">
        <v>2.4427946613197609</v>
      </c>
      <c r="I8232">
        <v>7755</v>
      </c>
      <c r="J8232" s="134">
        <v>0.11473566264130231</v>
      </c>
    </row>
    <row r="8233" spans="3:10" x14ac:dyDescent="0.3">
      <c r="C8233">
        <v>7756</v>
      </c>
      <c r="D8233" s="40">
        <v>3.3767297940428556</v>
      </c>
      <c r="I8233">
        <v>7756</v>
      </c>
      <c r="J8233" s="134">
        <v>0.1143919599609482</v>
      </c>
    </row>
    <row r="8234" spans="3:10" x14ac:dyDescent="0.3">
      <c r="C8234">
        <v>7757</v>
      </c>
      <c r="D8234" s="40">
        <v>2.8445246977681471</v>
      </c>
      <c r="I8234">
        <v>7757</v>
      </c>
      <c r="J8234" s="134">
        <v>0.30954904071150846</v>
      </c>
    </row>
    <row r="8235" spans="3:10" x14ac:dyDescent="0.3">
      <c r="C8235">
        <v>7758</v>
      </c>
      <c r="D8235" s="40">
        <v>3.6940120990924599</v>
      </c>
      <c r="I8235">
        <v>7758</v>
      </c>
      <c r="J8235" s="134">
        <v>0.35235601006505846</v>
      </c>
    </row>
    <row r="8236" spans="3:10" x14ac:dyDescent="0.3">
      <c r="C8236">
        <v>7759</v>
      </c>
      <c r="D8236" s="40">
        <v>2.5107628916284366</v>
      </c>
      <c r="I8236">
        <v>7759</v>
      </c>
      <c r="J8236" s="134">
        <v>7.5086237301067005E-2</v>
      </c>
    </row>
    <row r="8237" spans="3:10" x14ac:dyDescent="0.3">
      <c r="C8237">
        <v>7760</v>
      </c>
      <c r="D8237" s="40">
        <v>2.7936015737799806</v>
      </c>
      <c r="I8237">
        <v>7760</v>
      </c>
      <c r="J8237" s="134">
        <v>0.16213344047002365</v>
      </c>
    </row>
    <row r="8238" spans="3:10" x14ac:dyDescent="0.3">
      <c r="C8238">
        <v>7761</v>
      </c>
      <c r="D8238" s="40">
        <v>2.6401811691518686</v>
      </c>
      <c r="I8238">
        <v>7761</v>
      </c>
      <c r="J8238" s="134">
        <v>0.20668248616484441</v>
      </c>
    </row>
    <row r="8239" spans="3:10" x14ac:dyDescent="0.3">
      <c r="C8239">
        <v>7762</v>
      </c>
      <c r="D8239" s="40">
        <v>3.3790366066047341</v>
      </c>
      <c r="I8239">
        <v>7762</v>
      </c>
      <c r="J8239" s="134">
        <v>0.28485780260076776</v>
      </c>
    </row>
    <row r="8240" spans="3:10" x14ac:dyDescent="0.3">
      <c r="C8240">
        <v>7763</v>
      </c>
      <c r="D8240" s="40">
        <v>2.7925748452721471</v>
      </c>
      <c r="I8240">
        <v>7763</v>
      </c>
      <c r="J8240" s="134">
        <v>0.20823480233109426</v>
      </c>
    </row>
    <row r="8241" spans="3:10" x14ac:dyDescent="0.3">
      <c r="C8241">
        <v>7764</v>
      </c>
      <c r="D8241" s="40">
        <v>2.7931779968107411</v>
      </c>
      <c r="I8241">
        <v>7764</v>
      </c>
      <c r="J8241" s="134">
        <v>0.18683711520732582</v>
      </c>
    </row>
    <row r="8242" spans="3:10" x14ac:dyDescent="0.3">
      <c r="C8242">
        <v>7765</v>
      </c>
      <c r="D8242" s="40">
        <v>2.3857320205006696</v>
      </c>
      <c r="I8242">
        <v>7765</v>
      </c>
      <c r="J8242" s="134">
        <v>0.26687972513354108</v>
      </c>
    </row>
    <row r="8243" spans="3:10" x14ac:dyDescent="0.3">
      <c r="C8243">
        <v>7766</v>
      </c>
      <c r="D8243" s="40">
        <v>2.4951041612675109</v>
      </c>
      <c r="I8243">
        <v>7766</v>
      </c>
      <c r="J8243" s="134">
        <v>0.30805283537293637</v>
      </c>
    </row>
    <row r="8244" spans="3:10" x14ac:dyDescent="0.3">
      <c r="C8244">
        <v>7767</v>
      </c>
      <c r="D8244" s="40">
        <v>1.7034733923467873</v>
      </c>
      <c r="I8244">
        <v>7767</v>
      </c>
      <c r="J8244" s="134">
        <v>0.117966186097481</v>
      </c>
    </row>
    <row r="8245" spans="3:10" x14ac:dyDescent="0.3">
      <c r="C8245">
        <v>7768</v>
      </c>
      <c r="D8245" s="40">
        <v>3.0371887037830545</v>
      </c>
      <c r="I8245">
        <v>7768</v>
      </c>
      <c r="J8245" s="134">
        <v>0.31086759589407942</v>
      </c>
    </row>
    <row r="8246" spans="3:10" x14ac:dyDescent="0.3">
      <c r="C8246">
        <v>7769</v>
      </c>
      <c r="D8246" s="40">
        <v>2.1367534171208358</v>
      </c>
      <c r="I8246">
        <v>7769</v>
      </c>
      <c r="J8246" s="134">
        <v>0.13320516035498731</v>
      </c>
    </row>
    <row r="8247" spans="3:10" x14ac:dyDescent="0.3">
      <c r="C8247">
        <v>7770</v>
      </c>
      <c r="D8247" s="40">
        <v>2.0401880537641306</v>
      </c>
      <c r="I8247">
        <v>7770</v>
      </c>
      <c r="J8247" s="134">
        <v>0.15758600255687605</v>
      </c>
    </row>
    <row r="8248" spans="3:10" x14ac:dyDescent="0.3">
      <c r="C8248">
        <v>7771</v>
      </c>
      <c r="D8248" s="40">
        <v>2.9715816285914167</v>
      </c>
      <c r="I8248">
        <v>7771</v>
      </c>
      <c r="J8248" s="134">
        <v>0.28406569662140368</v>
      </c>
    </row>
    <row r="8249" spans="3:10" x14ac:dyDescent="0.3">
      <c r="C8249">
        <v>7772</v>
      </c>
      <c r="D8249" s="40">
        <v>3.3199956918941838</v>
      </c>
      <c r="I8249">
        <v>7772</v>
      </c>
      <c r="J8249" s="134">
        <v>0.28745033927982</v>
      </c>
    </row>
    <row r="8250" spans="3:10" x14ac:dyDescent="0.3">
      <c r="C8250">
        <v>7773</v>
      </c>
      <c r="D8250" s="40">
        <v>2.2477213669668688</v>
      </c>
      <c r="I8250">
        <v>7773</v>
      </c>
      <c r="J8250" s="134">
        <v>0.32306482892043342</v>
      </c>
    </row>
    <row r="8251" spans="3:10" x14ac:dyDescent="0.3">
      <c r="C8251">
        <v>7774</v>
      </c>
      <c r="D8251" s="40">
        <v>2.6268683491643987</v>
      </c>
      <c r="I8251">
        <v>7774</v>
      </c>
      <c r="J8251" s="134">
        <v>0.17388073994801667</v>
      </c>
    </row>
    <row r="8252" spans="3:10" x14ac:dyDescent="0.3">
      <c r="C8252">
        <v>7775</v>
      </c>
      <c r="D8252" s="40">
        <v>2.3519440059911765</v>
      </c>
      <c r="I8252">
        <v>7775</v>
      </c>
      <c r="J8252" s="134">
        <v>0.3169706060181392</v>
      </c>
    </row>
    <row r="8253" spans="3:10" x14ac:dyDescent="0.3">
      <c r="C8253">
        <v>7776</v>
      </c>
      <c r="D8253" s="40">
        <v>2.216215099446702</v>
      </c>
      <c r="I8253">
        <v>7776</v>
      </c>
      <c r="J8253" s="134">
        <v>0.24430251098948741</v>
      </c>
    </row>
    <row r="8254" spans="3:10" x14ac:dyDescent="0.3">
      <c r="C8254">
        <v>7777</v>
      </c>
      <c r="D8254" s="40">
        <v>2.4383782893537287</v>
      </c>
      <c r="I8254">
        <v>7777</v>
      </c>
      <c r="J8254" s="134">
        <v>0.25065699823206389</v>
      </c>
    </row>
    <row r="8255" spans="3:10" x14ac:dyDescent="0.3">
      <c r="C8255">
        <v>7778</v>
      </c>
      <c r="D8255" s="40">
        <v>2.6162187010541631</v>
      </c>
      <c r="I8255">
        <v>7778</v>
      </c>
      <c r="J8255" s="134">
        <v>0.16860117938530661</v>
      </c>
    </row>
    <row r="8256" spans="3:10" x14ac:dyDescent="0.3">
      <c r="C8256">
        <v>7779</v>
      </c>
      <c r="D8256" s="40">
        <v>3.0002586933946995</v>
      </c>
      <c r="I8256">
        <v>7779</v>
      </c>
      <c r="J8256" s="134">
        <v>0.30175443129949753</v>
      </c>
    </row>
    <row r="8257" spans="3:10" x14ac:dyDescent="0.3">
      <c r="C8257">
        <v>7780</v>
      </c>
      <c r="D8257" s="40">
        <v>1.7397044995909337</v>
      </c>
      <c r="I8257">
        <v>7780</v>
      </c>
      <c r="J8257" s="134">
        <v>0.21667020922932756</v>
      </c>
    </row>
    <row r="8258" spans="3:10" x14ac:dyDescent="0.3">
      <c r="C8258">
        <v>7781</v>
      </c>
      <c r="D8258" s="40">
        <v>2.8012116440760075</v>
      </c>
      <c r="I8258">
        <v>7781</v>
      </c>
      <c r="J8258" s="134">
        <v>0.2740660083491997</v>
      </c>
    </row>
    <row r="8259" spans="3:10" x14ac:dyDescent="0.3">
      <c r="C8259">
        <v>7782</v>
      </c>
      <c r="D8259" s="40">
        <v>2.2221977860622477</v>
      </c>
      <c r="I8259">
        <v>7782</v>
      </c>
      <c r="J8259" s="134">
        <v>0.18757909709113929</v>
      </c>
    </row>
    <row r="8260" spans="3:10" x14ac:dyDescent="0.3">
      <c r="C8260">
        <v>7783</v>
      </c>
      <c r="D8260" s="40">
        <v>3.4007701239156547</v>
      </c>
      <c r="I8260">
        <v>7783</v>
      </c>
      <c r="J8260" s="134">
        <v>0.26810086714523762</v>
      </c>
    </row>
    <row r="8261" spans="3:10" x14ac:dyDescent="0.3">
      <c r="C8261">
        <v>7784</v>
      </c>
      <c r="D8261" s="40">
        <v>2.1545876705725404</v>
      </c>
      <c r="I8261">
        <v>7784</v>
      </c>
      <c r="J8261" s="134">
        <v>0.16568604137328213</v>
      </c>
    </row>
    <row r="8262" spans="3:10" x14ac:dyDescent="0.3">
      <c r="C8262">
        <v>7785</v>
      </c>
      <c r="D8262" s="40">
        <v>1.7014729830047901</v>
      </c>
      <c r="I8262">
        <v>7785</v>
      </c>
      <c r="J8262" s="134">
        <v>0.16616235508661958</v>
      </c>
    </row>
    <row r="8263" spans="3:10" x14ac:dyDescent="0.3">
      <c r="C8263">
        <v>7786</v>
      </c>
      <c r="D8263" s="40">
        <v>2.4184635603667815</v>
      </c>
      <c r="I8263">
        <v>7786</v>
      </c>
      <c r="J8263" s="134">
        <v>7.2013290894979098E-2</v>
      </c>
    </row>
    <row r="8264" spans="3:10" x14ac:dyDescent="0.3">
      <c r="C8264">
        <v>7787</v>
      </c>
      <c r="D8264" s="40">
        <v>2.540350028017087</v>
      </c>
      <c r="I8264">
        <v>7787</v>
      </c>
      <c r="J8264" s="134">
        <v>0.13639767950876958</v>
      </c>
    </row>
    <row r="8265" spans="3:10" x14ac:dyDescent="0.3">
      <c r="C8265">
        <v>7788</v>
      </c>
      <c r="D8265" s="40">
        <v>2.4762830936968232</v>
      </c>
      <c r="I8265">
        <v>7788</v>
      </c>
      <c r="J8265" s="134">
        <v>0.23959902687967594</v>
      </c>
    </row>
    <row r="8266" spans="3:10" x14ac:dyDescent="0.3">
      <c r="C8266">
        <v>7789</v>
      </c>
      <c r="D8266" s="40">
        <v>3.0074040684420646</v>
      </c>
      <c r="I8266">
        <v>7789</v>
      </c>
      <c r="J8266" s="134">
        <v>0.35450264204343784</v>
      </c>
    </row>
    <row r="8267" spans="3:10" x14ac:dyDescent="0.3">
      <c r="C8267">
        <v>7790</v>
      </c>
      <c r="D8267" s="40">
        <v>2.010918458394257</v>
      </c>
      <c r="I8267">
        <v>7790</v>
      </c>
      <c r="J8267" s="134">
        <v>6.2695737903256665E-2</v>
      </c>
    </row>
    <row r="8268" spans="3:10" x14ac:dyDescent="0.3">
      <c r="C8268">
        <v>7791</v>
      </c>
      <c r="D8268" s="40">
        <v>1.9867624200524105</v>
      </c>
      <c r="I8268">
        <v>7791</v>
      </c>
      <c r="J8268" s="134">
        <v>0.29637787805432581</v>
      </c>
    </row>
    <row r="8269" spans="3:10" x14ac:dyDescent="0.3">
      <c r="C8269">
        <v>7792</v>
      </c>
      <c r="D8269" s="40">
        <v>3.0961654463336314</v>
      </c>
      <c r="I8269">
        <v>7792</v>
      </c>
      <c r="J8269" s="134">
        <v>0.24076736414294042</v>
      </c>
    </row>
    <row r="8270" spans="3:10" x14ac:dyDescent="0.3">
      <c r="C8270">
        <v>7793</v>
      </c>
      <c r="D8270" s="40">
        <v>2.440090101700719</v>
      </c>
      <c r="I8270">
        <v>7793</v>
      </c>
      <c r="J8270" s="134">
        <v>0.304272157084436</v>
      </c>
    </row>
    <row r="8271" spans="3:10" x14ac:dyDescent="0.3">
      <c r="C8271">
        <v>7794</v>
      </c>
      <c r="D8271" s="40">
        <v>2.1547443737083998</v>
      </c>
      <c r="I8271">
        <v>7794</v>
      </c>
      <c r="J8271" s="134">
        <v>0.24093692880371265</v>
      </c>
    </row>
    <row r="8272" spans="3:10" x14ac:dyDescent="0.3">
      <c r="C8272">
        <v>7795</v>
      </c>
      <c r="D8272" s="40">
        <v>2.4039198684990319</v>
      </c>
      <c r="I8272">
        <v>7795</v>
      </c>
      <c r="J8272" s="134">
        <v>0.26178706691212184</v>
      </c>
    </row>
    <row r="8273" spans="3:10" x14ac:dyDescent="0.3">
      <c r="C8273">
        <v>7796</v>
      </c>
      <c r="D8273" s="40">
        <v>2.4233434552145092</v>
      </c>
      <c r="I8273">
        <v>7796</v>
      </c>
      <c r="J8273" s="134">
        <v>0.12161896929843108</v>
      </c>
    </row>
    <row r="8274" spans="3:10" x14ac:dyDescent="0.3">
      <c r="C8274">
        <v>7797</v>
      </c>
      <c r="D8274" s="40">
        <v>3.40534562180948</v>
      </c>
      <c r="I8274">
        <v>7797</v>
      </c>
      <c r="J8274" s="134">
        <v>0.26720766700178933</v>
      </c>
    </row>
    <row r="8275" spans="3:10" x14ac:dyDescent="0.3">
      <c r="C8275">
        <v>7798</v>
      </c>
      <c r="D8275" s="40">
        <v>2.1241764214686465</v>
      </c>
      <c r="I8275">
        <v>7798</v>
      </c>
      <c r="J8275" s="134">
        <v>0.32140369810784719</v>
      </c>
    </row>
    <row r="8276" spans="3:10" x14ac:dyDescent="0.3">
      <c r="C8276">
        <v>7799</v>
      </c>
      <c r="D8276" s="40">
        <v>2.5488477099404947</v>
      </c>
      <c r="I8276">
        <v>7799</v>
      </c>
      <c r="J8276" s="134">
        <v>0.27622552022322799</v>
      </c>
    </row>
    <row r="8277" spans="3:10" x14ac:dyDescent="0.3">
      <c r="C8277">
        <v>7800</v>
      </c>
      <c r="D8277" s="40">
        <v>2.8336010548346522</v>
      </c>
      <c r="I8277">
        <v>7800</v>
      </c>
      <c r="J8277" s="134">
        <v>0.13228105524282308</v>
      </c>
    </row>
    <row r="8278" spans="3:10" x14ac:dyDescent="0.3">
      <c r="C8278">
        <v>7801</v>
      </c>
      <c r="D8278" s="40">
        <v>3.4816162652641913</v>
      </c>
      <c r="I8278">
        <v>7801</v>
      </c>
      <c r="J8278" s="134">
        <v>0.18456678665950488</v>
      </c>
    </row>
    <row r="8279" spans="3:10" x14ac:dyDescent="0.3">
      <c r="C8279">
        <v>7802</v>
      </c>
      <c r="D8279" s="40">
        <v>2.7045128667950444</v>
      </c>
      <c r="I8279">
        <v>7802</v>
      </c>
      <c r="J8279" s="134">
        <v>0.17078186029588505</v>
      </c>
    </row>
    <row r="8280" spans="3:10" x14ac:dyDescent="0.3">
      <c r="C8280">
        <v>7803</v>
      </c>
      <c r="D8280" s="40">
        <v>3.2775271262300691</v>
      </c>
      <c r="I8280">
        <v>7803</v>
      </c>
      <c r="J8280" s="134">
        <v>0.27755108523961503</v>
      </c>
    </row>
    <row r="8281" spans="3:10" x14ac:dyDescent="0.3">
      <c r="C8281">
        <v>7804</v>
      </c>
      <c r="D8281" s="40">
        <v>3.3027140816712701</v>
      </c>
      <c r="I8281">
        <v>7804</v>
      </c>
      <c r="J8281" s="134">
        <v>0.22006394185095512</v>
      </c>
    </row>
    <row r="8282" spans="3:10" x14ac:dyDescent="0.3">
      <c r="C8282">
        <v>7805</v>
      </c>
      <c r="D8282" s="40">
        <v>3.0533655626722784</v>
      </c>
      <c r="I8282">
        <v>7805</v>
      </c>
      <c r="J8282" s="134">
        <v>0.29304173640857223</v>
      </c>
    </row>
    <row r="8283" spans="3:10" x14ac:dyDescent="0.3">
      <c r="C8283">
        <v>7806</v>
      </c>
      <c r="D8283" s="40">
        <v>2.810912370399981</v>
      </c>
      <c r="I8283">
        <v>7806</v>
      </c>
      <c r="J8283" s="134">
        <v>0.36721581769796408</v>
      </c>
    </row>
    <row r="8284" spans="3:10" x14ac:dyDescent="0.3">
      <c r="C8284">
        <v>7807</v>
      </c>
      <c r="D8284" s="40">
        <v>1.8828781418058482</v>
      </c>
      <c r="I8284">
        <v>7807</v>
      </c>
      <c r="J8284" s="134">
        <v>0.29489572787984164</v>
      </c>
    </row>
    <row r="8285" spans="3:10" x14ac:dyDescent="0.3">
      <c r="C8285">
        <v>7808</v>
      </c>
      <c r="D8285" s="40">
        <v>2.8289518266544271</v>
      </c>
      <c r="I8285">
        <v>7808</v>
      </c>
      <c r="J8285" s="134">
        <v>0.21596660258680789</v>
      </c>
    </row>
    <row r="8286" spans="3:10" x14ac:dyDescent="0.3">
      <c r="C8286">
        <v>7809</v>
      </c>
      <c r="D8286" s="40">
        <v>2.222843839910583</v>
      </c>
      <c r="I8286">
        <v>7809</v>
      </c>
      <c r="J8286" s="134">
        <v>0.1905039652150855</v>
      </c>
    </row>
    <row r="8287" spans="3:10" x14ac:dyDescent="0.3">
      <c r="C8287">
        <v>7810</v>
      </c>
      <c r="D8287" s="40">
        <v>3.263599770164562</v>
      </c>
      <c r="I8287">
        <v>7810</v>
      </c>
      <c r="J8287" s="134">
        <v>0.26366855522920751</v>
      </c>
    </row>
    <row r="8288" spans="3:10" x14ac:dyDescent="0.3">
      <c r="C8288">
        <v>7811</v>
      </c>
      <c r="D8288" s="40">
        <v>1.6976443811654391</v>
      </c>
      <c r="I8288">
        <v>7811</v>
      </c>
      <c r="J8288" s="134">
        <v>0.38893456549615979</v>
      </c>
    </row>
    <row r="8289" spans="3:10" x14ac:dyDescent="0.3">
      <c r="C8289">
        <v>7812</v>
      </c>
      <c r="D8289" s="40">
        <v>2.9614180328237789</v>
      </c>
      <c r="I8289">
        <v>7812</v>
      </c>
      <c r="J8289" s="134">
        <v>0.33823816063996071</v>
      </c>
    </row>
    <row r="8290" spans="3:10" x14ac:dyDescent="0.3">
      <c r="C8290">
        <v>7813</v>
      </c>
      <c r="D8290" s="40">
        <v>2.5377829669992864</v>
      </c>
      <c r="I8290">
        <v>7813</v>
      </c>
      <c r="J8290" s="134">
        <v>0.149879795344938</v>
      </c>
    </row>
    <row r="8291" spans="3:10" x14ac:dyDescent="0.3">
      <c r="C8291">
        <v>7814</v>
      </c>
      <c r="D8291" s="40">
        <v>2.2912665766367093</v>
      </c>
      <c r="I8291">
        <v>7814</v>
      </c>
      <c r="J8291" s="134">
        <v>0.22287172029122626</v>
      </c>
    </row>
    <row r="8292" spans="3:10" x14ac:dyDescent="0.3">
      <c r="C8292">
        <v>7815</v>
      </c>
      <c r="D8292" s="40">
        <v>2.3991073844334645</v>
      </c>
      <c r="I8292">
        <v>7815</v>
      </c>
      <c r="J8292" s="134">
        <v>0.23914827056520105</v>
      </c>
    </row>
    <row r="8293" spans="3:10" x14ac:dyDescent="0.3">
      <c r="C8293">
        <v>7816</v>
      </c>
      <c r="D8293" s="40">
        <v>1.7887163624655915</v>
      </c>
      <c r="I8293">
        <v>7816</v>
      </c>
      <c r="J8293" s="134">
        <v>0.40177028425925565</v>
      </c>
    </row>
    <row r="8294" spans="3:10" x14ac:dyDescent="0.3">
      <c r="C8294">
        <v>7817</v>
      </c>
      <c r="D8294" s="40">
        <v>2.8123873668113335</v>
      </c>
      <c r="I8294">
        <v>7817</v>
      </c>
      <c r="J8294" s="134">
        <v>0.16039179413205429</v>
      </c>
    </row>
    <row r="8295" spans="3:10" x14ac:dyDescent="0.3">
      <c r="C8295">
        <v>7818</v>
      </c>
      <c r="D8295" s="40">
        <v>3.1031861207614138</v>
      </c>
      <c r="I8295">
        <v>7818</v>
      </c>
      <c r="J8295" s="134">
        <v>0.27007495538117654</v>
      </c>
    </row>
    <row r="8296" spans="3:10" x14ac:dyDescent="0.3">
      <c r="C8296">
        <v>7819</v>
      </c>
      <c r="D8296" s="40">
        <v>3.3905136721517763</v>
      </c>
      <c r="I8296">
        <v>7819</v>
      </c>
      <c r="J8296" s="134">
        <v>0.31993036148223086</v>
      </c>
    </row>
    <row r="8297" spans="3:10" x14ac:dyDescent="0.3">
      <c r="C8297">
        <v>7820</v>
      </c>
      <c r="D8297" s="40">
        <v>3.1798348519797548</v>
      </c>
      <c r="I8297">
        <v>7820</v>
      </c>
      <c r="J8297" s="134">
        <v>0.37393636603699987</v>
      </c>
    </row>
    <row r="8298" spans="3:10" x14ac:dyDescent="0.3">
      <c r="C8298">
        <v>7821</v>
      </c>
      <c r="D8298" s="40">
        <v>2.9337517112570297</v>
      </c>
      <c r="I8298">
        <v>7821</v>
      </c>
      <c r="J8298" s="134">
        <v>0.19986467677386144</v>
      </c>
    </row>
    <row r="8299" spans="3:10" x14ac:dyDescent="0.3">
      <c r="C8299">
        <v>7822</v>
      </c>
      <c r="D8299" s="40">
        <v>2.3833680041966785</v>
      </c>
      <c r="I8299">
        <v>7822</v>
      </c>
      <c r="J8299" s="134">
        <v>0.16257959971653779</v>
      </c>
    </row>
    <row r="8300" spans="3:10" x14ac:dyDescent="0.3">
      <c r="C8300">
        <v>7823</v>
      </c>
      <c r="D8300" s="40">
        <v>1.8921813779158341</v>
      </c>
      <c r="I8300">
        <v>7823</v>
      </c>
      <c r="J8300" s="134">
        <v>0.25088629750777014</v>
      </c>
    </row>
    <row r="8301" spans="3:10" x14ac:dyDescent="0.3">
      <c r="C8301">
        <v>7824</v>
      </c>
      <c r="D8301" s="40">
        <v>3.0006491792294803</v>
      </c>
      <c r="I8301">
        <v>7824</v>
      </c>
      <c r="J8301" s="134">
        <v>0.27035498053295881</v>
      </c>
    </row>
    <row r="8302" spans="3:10" x14ac:dyDescent="0.3">
      <c r="C8302">
        <v>7825</v>
      </c>
      <c r="D8302" s="40">
        <v>3.071073488211753</v>
      </c>
      <c r="I8302">
        <v>7825</v>
      </c>
      <c r="J8302" s="134">
        <v>0.30323417209288972</v>
      </c>
    </row>
    <row r="8303" spans="3:10" x14ac:dyDescent="0.3">
      <c r="C8303">
        <v>7826</v>
      </c>
      <c r="D8303" s="40">
        <v>1.5482230469393381</v>
      </c>
      <c r="I8303">
        <v>7826</v>
      </c>
      <c r="J8303" s="134">
        <v>0.25468006729489279</v>
      </c>
    </row>
    <row r="8304" spans="3:10" x14ac:dyDescent="0.3">
      <c r="C8304">
        <v>7827</v>
      </c>
      <c r="D8304" s="40">
        <v>1.9327382508079665</v>
      </c>
      <c r="I8304">
        <v>7827</v>
      </c>
      <c r="J8304" s="134">
        <v>0.20397243011800748</v>
      </c>
    </row>
    <row r="8305" spans="3:10" x14ac:dyDescent="0.3">
      <c r="C8305">
        <v>7828</v>
      </c>
      <c r="D8305" s="40">
        <v>2.2702807080914438</v>
      </c>
      <c r="I8305">
        <v>7828</v>
      </c>
      <c r="J8305" s="134">
        <v>0.33924431951251321</v>
      </c>
    </row>
    <row r="8306" spans="3:10" x14ac:dyDescent="0.3">
      <c r="C8306">
        <v>7829</v>
      </c>
      <c r="D8306" s="40">
        <v>3.4351869499744376</v>
      </c>
      <c r="I8306">
        <v>7829</v>
      </c>
      <c r="J8306" s="134">
        <v>0.18528290310643447</v>
      </c>
    </row>
    <row r="8307" spans="3:10" x14ac:dyDescent="0.3">
      <c r="C8307">
        <v>7830</v>
      </c>
      <c r="D8307" s="40">
        <v>1.8984923155933191</v>
      </c>
      <c r="I8307">
        <v>7830</v>
      </c>
      <c r="J8307" s="134">
        <v>0.25846137158006033</v>
      </c>
    </row>
    <row r="8308" spans="3:10" x14ac:dyDescent="0.3">
      <c r="C8308">
        <v>7831</v>
      </c>
      <c r="D8308" s="40">
        <v>2.9273002640419055</v>
      </c>
      <c r="I8308">
        <v>7831</v>
      </c>
      <c r="J8308" s="134">
        <v>0.10941023582152565</v>
      </c>
    </row>
    <row r="8309" spans="3:10" x14ac:dyDescent="0.3">
      <c r="C8309">
        <v>7832</v>
      </c>
      <c r="D8309" s="40">
        <v>2.7207545765932997</v>
      </c>
      <c r="I8309">
        <v>7832</v>
      </c>
      <c r="J8309" s="134">
        <v>0.20261794240179665</v>
      </c>
    </row>
    <row r="8310" spans="3:10" x14ac:dyDescent="0.3">
      <c r="C8310">
        <v>7833</v>
      </c>
      <c r="D8310" s="40">
        <v>2.2877371108262072</v>
      </c>
      <c r="I8310">
        <v>7833</v>
      </c>
      <c r="J8310" s="134">
        <v>0.22628297639610362</v>
      </c>
    </row>
    <row r="8311" spans="3:10" x14ac:dyDescent="0.3">
      <c r="C8311">
        <v>7834</v>
      </c>
      <c r="D8311" s="40">
        <v>2.1401797553690165</v>
      </c>
      <c r="I8311">
        <v>7834</v>
      </c>
      <c r="J8311" s="134">
        <v>0.2890576422081772</v>
      </c>
    </row>
    <row r="8312" spans="3:10" x14ac:dyDescent="0.3">
      <c r="C8312">
        <v>7835</v>
      </c>
      <c r="D8312" s="40">
        <v>2.1482879338284815</v>
      </c>
      <c r="I8312">
        <v>7835</v>
      </c>
      <c r="J8312" s="134">
        <v>0.28025847043927121</v>
      </c>
    </row>
    <row r="8313" spans="3:10" x14ac:dyDescent="0.3">
      <c r="C8313">
        <v>7836</v>
      </c>
      <c r="D8313" s="40">
        <v>2.6662327457703725</v>
      </c>
      <c r="I8313">
        <v>7836</v>
      </c>
      <c r="J8313" s="134">
        <v>0.17968759199018569</v>
      </c>
    </row>
    <row r="8314" spans="3:10" x14ac:dyDescent="0.3">
      <c r="C8314">
        <v>7837</v>
      </c>
      <c r="D8314" s="40">
        <v>2.1944823990907212</v>
      </c>
      <c r="I8314">
        <v>7837</v>
      </c>
      <c r="J8314" s="134">
        <v>0.29051946125452743</v>
      </c>
    </row>
    <row r="8315" spans="3:10" x14ac:dyDescent="0.3">
      <c r="C8315">
        <v>7838</v>
      </c>
      <c r="D8315" s="40">
        <v>2.275427551895596</v>
      </c>
      <c r="I8315">
        <v>7838</v>
      </c>
      <c r="J8315" s="134">
        <v>0.29467323542054635</v>
      </c>
    </row>
    <row r="8316" spans="3:10" x14ac:dyDescent="0.3">
      <c r="C8316">
        <v>7839</v>
      </c>
      <c r="D8316" s="40">
        <v>2.4032232871579646</v>
      </c>
      <c r="I8316">
        <v>7839</v>
      </c>
      <c r="J8316" s="134">
        <v>0.25856812811188945</v>
      </c>
    </row>
    <row r="8317" spans="3:10" x14ac:dyDescent="0.3">
      <c r="C8317">
        <v>7840</v>
      </c>
      <c r="D8317" s="40">
        <v>3.1202310375320046</v>
      </c>
      <c r="I8317">
        <v>7840</v>
      </c>
      <c r="J8317" s="134">
        <v>0.18202869909433628</v>
      </c>
    </row>
    <row r="8318" spans="3:10" x14ac:dyDescent="0.3">
      <c r="C8318">
        <v>7841</v>
      </c>
      <c r="D8318" s="40">
        <v>2.5881478786097074</v>
      </c>
      <c r="I8318">
        <v>7841</v>
      </c>
      <c r="J8318" s="134">
        <v>0.34213826501507638</v>
      </c>
    </row>
    <row r="8319" spans="3:10" x14ac:dyDescent="0.3">
      <c r="C8319">
        <v>7842</v>
      </c>
      <c r="D8319" s="40">
        <v>1.7082377708069838</v>
      </c>
      <c r="I8319">
        <v>7842</v>
      </c>
      <c r="J8319" s="134">
        <v>0.24055192656604341</v>
      </c>
    </row>
    <row r="8320" spans="3:10" x14ac:dyDescent="0.3">
      <c r="C8320">
        <v>7843</v>
      </c>
      <c r="D8320" s="40">
        <v>3.349088287479566</v>
      </c>
      <c r="I8320">
        <v>7843</v>
      </c>
      <c r="J8320" s="134">
        <v>0.21752510215108911</v>
      </c>
    </row>
    <row r="8321" spans="3:10" x14ac:dyDescent="0.3">
      <c r="C8321">
        <v>7844</v>
      </c>
      <c r="D8321" s="40">
        <v>2.733208548479749</v>
      </c>
      <c r="I8321">
        <v>7844</v>
      </c>
      <c r="J8321" s="134">
        <v>0.16661426541457902</v>
      </c>
    </row>
    <row r="8322" spans="3:10" x14ac:dyDescent="0.3">
      <c r="C8322">
        <v>7845</v>
      </c>
      <c r="D8322" s="40">
        <v>2.1032590446224746</v>
      </c>
      <c r="I8322">
        <v>7845</v>
      </c>
      <c r="J8322" s="134">
        <v>0.35324883027504073</v>
      </c>
    </row>
    <row r="8323" spans="3:10" x14ac:dyDescent="0.3">
      <c r="C8323">
        <v>7846</v>
      </c>
      <c r="D8323" s="40">
        <v>2.1983674401538842</v>
      </c>
      <c r="I8323">
        <v>7846</v>
      </c>
      <c r="J8323" s="134">
        <v>0.34607173075751874</v>
      </c>
    </row>
    <row r="8324" spans="3:10" x14ac:dyDescent="0.3">
      <c r="C8324">
        <v>7847</v>
      </c>
      <c r="D8324" s="40">
        <v>2.9969237758104379</v>
      </c>
      <c r="I8324">
        <v>7847</v>
      </c>
      <c r="J8324" s="134">
        <v>0.15679821581827236</v>
      </c>
    </row>
    <row r="8325" spans="3:10" x14ac:dyDescent="0.3">
      <c r="C8325">
        <v>7848</v>
      </c>
      <c r="D8325" s="40">
        <v>2.4901043271478107</v>
      </c>
      <c r="I8325">
        <v>7848</v>
      </c>
      <c r="J8325" s="134">
        <v>0.17790914068726082</v>
      </c>
    </row>
    <row r="8326" spans="3:10" x14ac:dyDescent="0.3">
      <c r="C8326">
        <v>7849</v>
      </c>
      <c r="D8326" s="40">
        <v>2.2855041894381434</v>
      </c>
      <c r="I8326">
        <v>7849</v>
      </c>
      <c r="J8326" s="134">
        <v>0.28874372449395369</v>
      </c>
    </row>
    <row r="8327" spans="3:10" x14ac:dyDescent="0.3">
      <c r="C8327">
        <v>7850</v>
      </c>
      <c r="D8327" s="40">
        <v>1.4641529346362598</v>
      </c>
      <c r="I8327">
        <v>7850</v>
      </c>
      <c r="J8327" s="134">
        <v>0.25954515742778317</v>
      </c>
    </row>
    <row r="8328" spans="3:10" x14ac:dyDescent="0.3">
      <c r="C8328">
        <v>7851</v>
      </c>
      <c r="D8328" s="40">
        <v>2.1732806036273118</v>
      </c>
      <c r="I8328">
        <v>7851</v>
      </c>
      <c r="J8328" s="134">
        <v>0.27435888765683147</v>
      </c>
    </row>
    <row r="8329" spans="3:10" x14ac:dyDescent="0.3">
      <c r="C8329">
        <v>7852</v>
      </c>
      <c r="D8329" s="40">
        <v>2.3758914196920666</v>
      </c>
      <c r="I8329">
        <v>7852</v>
      </c>
      <c r="J8329" s="134">
        <v>0.24134083313964716</v>
      </c>
    </row>
    <row r="8330" spans="3:10" x14ac:dyDescent="0.3">
      <c r="C8330">
        <v>7853</v>
      </c>
      <c r="D8330" s="40">
        <v>2.7030945747777584</v>
      </c>
      <c r="I8330">
        <v>7853</v>
      </c>
      <c r="J8330" s="134">
        <v>0.22127814249111899</v>
      </c>
    </row>
    <row r="8331" spans="3:10" x14ac:dyDescent="0.3">
      <c r="C8331">
        <v>7854</v>
      </c>
      <c r="D8331" s="40">
        <v>2.0691684708395521</v>
      </c>
      <c r="I8331">
        <v>7854</v>
      </c>
      <c r="J8331" s="134">
        <v>0.27470951836537649</v>
      </c>
    </row>
    <row r="8332" spans="3:10" x14ac:dyDescent="0.3">
      <c r="C8332">
        <v>7855</v>
      </c>
      <c r="D8332" s="40">
        <v>1.861913243161667</v>
      </c>
      <c r="I8332">
        <v>7855</v>
      </c>
      <c r="J8332" s="134">
        <v>0.33627206855796654</v>
      </c>
    </row>
    <row r="8333" spans="3:10" x14ac:dyDescent="0.3">
      <c r="C8333">
        <v>7856</v>
      </c>
      <c r="D8333" s="40">
        <v>2.8272829823520724</v>
      </c>
      <c r="I8333">
        <v>7856</v>
      </c>
      <c r="J8333" s="134">
        <v>0.1842963885855089</v>
      </c>
    </row>
    <row r="8334" spans="3:10" x14ac:dyDescent="0.3">
      <c r="C8334">
        <v>7857</v>
      </c>
      <c r="D8334" s="40">
        <v>1.7089216865959389</v>
      </c>
      <c r="I8334">
        <v>7857</v>
      </c>
      <c r="J8334" s="134">
        <v>0.30878956219025921</v>
      </c>
    </row>
    <row r="8335" spans="3:10" x14ac:dyDescent="0.3">
      <c r="C8335">
        <v>7858</v>
      </c>
      <c r="D8335" s="40">
        <v>2.0514021971761514</v>
      </c>
      <c r="I8335">
        <v>7858</v>
      </c>
      <c r="J8335" s="134">
        <v>0.18347432911209438</v>
      </c>
    </row>
    <row r="8336" spans="3:10" x14ac:dyDescent="0.3">
      <c r="C8336">
        <v>7859</v>
      </c>
      <c r="D8336" s="40">
        <v>3.5032928242946979</v>
      </c>
      <c r="I8336">
        <v>7859</v>
      </c>
      <c r="J8336" s="134">
        <v>0.16116908984910538</v>
      </c>
    </row>
    <row r="8337" spans="3:10" x14ac:dyDescent="0.3">
      <c r="C8337">
        <v>7860</v>
      </c>
      <c r="D8337" s="40">
        <v>2.12111090173789</v>
      </c>
      <c r="I8337">
        <v>7860</v>
      </c>
      <c r="J8337" s="134">
        <v>0.22160246080881074</v>
      </c>
    </row>
    <row r="8338" spans="3:10" x14ac:dyDescent="0.3">
      <c r="C8338">
        <v>7861</v>
      </c>
      <c r="D8338" s="40">
        <v>1.7679587764957443</v>
      </c>
      <c r="I8338">
        <v>7861</v>
      </c>
      <c r="J8338" s="134">
        <v>0.22812162100082611</v>
      </c>
    </row>
    <row r="8339" spans="3:10" x14ac:dyDescent="0.3">
      <c r="C8339">
        <v>7862</v>
      </c>
      <c r="D8339" s="40">
        <v>2.7787239272097297</v>
      </c>
      <c r="I8339">
        <v>7862</v>
      </c>
      <c r="J8339" s="134">
        <v>0.31784858381531489</v>
      </c>
    </row>
    <row r="8340" spans="3:10" x14ac:dyDescent="0.3">
      <c r="C8340">
        <v>7863</v>
      </c>
      <c r="D8340" s="40">
        <v>1.6032106554736187</v>
      </c>
      <c r="I8340">
        <v>7863</v>
      </c>
      <c r="J8340" s="134">
        <v>0.19832580566833968</v>
      </c>
    </row>
    <row r="8341" spans="3:10" x14ac:dyDescent="0.3">
      <c r="C8341">
        <v>7864</v>
      </c>
      <c r="D8341" s="40">
        <v>3.2823588409854993</v>
      </c>
      <c r="I8341">
        <v>7864</v>
      </c>
      <c r="J8341" s="134">
        <v>0.27698056900645152</v>
      </c>
    </row>
    <row r="8342" spans="3:10" x14ac:dyDescent="0.3">
      <c r="C8342">
        <v>7865</v>
      </c>
      <c r="D8342" s="40">
        <v>3.0912934917631136</v>
      </c>
      <c r="I8342">
        <v>7865</v>
      </c>
      <c r="J8342" s="134">
        <v>0.29343880745299433</v>
      </c>
    </row>
    <row r="8343" spans="3:10" x14ac:dyDescent="0.3">
      <c r="C8343">
        <v>7866</v>
      </c>
      <c r="D8343" s="40">
        <v>2.973785424706997</v>
      </c>
      <c r="I8343">
        <v>7866</v>
      </c>
      <c r="J8343" s="134">
        <v>0.13836017178169335</v>
      </c>
    </row>
    <row r="8344" spans="3:10" x14ac:dyDescent="0.3">
      <c r="C8344">
        <v>7867</v>
      </c>
      <c r="D8344" s="40">
        <v>2.5409196961803864</v>
      </c>
      <c r="I8344">
        <v>7867</v>
      </c>
      <c r="J8344" s="134">
        <v>0.217810350879583</v>
      </c>
    </row>
    <row r="8345" spans="3:10" x14ac:dyDescent="0.3">
      <c r="C8345">
        <v>7868</v>
      </c>
      <c r="D8345" s="40">
        <v>2.4634386001766213</v>
      </c>
      <c r="I8345">
        <v>7868</v>
      </c>
      <c r="J8345" s="134">
        <v>0.21467873109847013</v>
      </c>
    </row>
    <row r="8346" spans="3:10" x14ac:dyDescent="0.3">
      <c r="C8346">
        <v>7869</v>
      </c>
      <c r="D8346" s="40">
        <v>2.1394393763718522</v>
      </c>
      <c r="I8346">
        <v>7869</v>
      </c>
      <c r="J8346" s="134">
        <v>0.31385177618940796</v>
      </c>
    </row>
    <row r="8347" spans="3:10" x14ac:dyDescent="0.3">
      <c r="C8347">
        <v>7870</v>
      </c>
      <c r="D8347" s="40">
        <v>2.4442449849616756</v>
      </c>
      <c r="I8347">
        <v>7870</v>
      </c>
      <c r="J8347" s="134">
        <v>0.26285081040644287</v>
      </c>
    </row>
    <row r="8348" spans="3:10" x14ac:dyDescent="0.3">
      <c r="C8348">
        <v>7871</v>
      </c>
      <c r="D8348" s="40">
        <v>2.7679992252335683</v>
      </c>
      <c r="I8348">
        <v>7871</v>
      </c>
      <c r="J8348" s="134">
        <v>0.2357970342641178</v>
      </c>
    </row>
    <row r="8349" spans="3:10" x14ac:dyDescent="0.3">
      <c r="C8349">
        <v>7872</v>
      </c>
      <c r="D8349" s="40">
        <v>2.4687652883226203</v>
      </c>
      <c r="I8349">
        <v>7872</v>
      </c>
      <c r="J8349" s="134">
        <v>0.21942814450825909</v>
      </c>
    </row>
    <row r="8350" spans="3:10" x14ac:dyDescent="0.3">
      <c r="C8350">
        <v>7873</v>
      </c>
      <c r="D8350" s="40">
        <v>2.2521794071487529</v>
      </c>
      <c r="I8350">
        <v>7873</v>
      </c>
      <c r="J8350" s="134">
        <v>0.14144216364805007</v>
      </c>
    </row>
    <row r="8351" spans="3:10" x14ac:dyDescent="0.3">
      <c r="C8351">
        <v>7874</v>
      </c>
      <c r="D8351" s="40">
        <v>2.9870857392172523</v>
      </c>
      <c r="I8351">
        <v>7874</v>
      </c>
      <c r="J8351" s="134">
        <v>0.1322423392583898</v>
      </c>
    </row>
    <row r="8352" spans="3:10" x14ac:dyDescent="0.3">
      <c r="C8352">
        <v>7875</v>
      </c>
      <c r="D8352" s="40">
        <v>2.8162428586971315</v>
      </c>
      <c r="I8352">
        <v>7875</v>
      </c>
      <c r="J8352" s="134">
        <v>0.37462974557954176</v>
      </c>
    </row>
    <row r="8353" spans="3:10" x14ac:dyDescent="0.3">
      <c r="C8353">
        <v>7876</v>
      </c>
      <c r="D8353" s="40">
        <v>2.9519306335517284</v>
      </c>
      <c r="I8353">
        <v>7876</v>
      </c>
      <c r="J8353" s="134">
        <v>0.19481036806484142</v>
      </c>
    </row>
    <row r="8354" spans="3:10" x14ac:dyDescent="0.3">
      <c r="C8354">
        <v>7877</v>
      </c>
      <c r="D8354" s="40">
        <v>1.9322658278755234</v>
      </c>
      <c r="I8354">
        <v>7877</v>
      </c>
      <c r="J8354" s="134">
        <v>0.13991066705380284</v>
      </c>
    </row>
    <row r="8355" spans="3:10" x14ac:dyDescent="0.3">
      <c r="C8355">
        <v>7878</v>
      </c>
      <c r="D8355" s="40">
        <v>2.5553519885155804</v>
      </c>
      <c r="I8355">
        <v>7878</v>
      </c>
      <c r="J8355" s="134">
        <v>0.1624551298146617</v>
      </c>
    </row>
    <row r="8356" spans="3:10" x14ac:dyDescent="0.3">
      <c r="C8356">
        <v>7879</v>
      </c>
      <c r="D8356" s="40">
        <v>2.534256855808577</v>
      </c>
      <c r="I8356">
        <v>7879</v>
      </c>
      <c r="J8356" s="134">
        <v>0.26990381175985001</v>
      </c>
    </row>
    <row r="8357" spans="3:10" x14ac:dyDescent="0.3">
      <c r="C8357">
        <v>7880</v>
      </c>
      <c r="D8357" s="40">
        <v>2.7373455035090779</v>
      </c>
      <c r="I8357">
        <v>7880</v>
      </c>
      <c r="J8357" s="134">
        <v>0.181479484063513</v>
      </c>
    </row>
    <row r="8358" spans="3:10" x14ac:dyDescent="0.3">
      <c r="C8358">
        <v>7881</v>
      </c>
      <c r="D8358" s="40">
        <v>3.2540794526494503</v>
      </c>
      <c r="I8358">
        <v>7881</v>
      </c>
      <c r="J8358" s="134">
        <v>0.27668302192046657</v>
      </c>
    </row>
    <row r="8359" spans="3:10" x14ac:dyDescent="0.3">
      <c r="C8359">
        <v>7882</v>
      </c>
      <c r="D8359" s="40">
        <v>1.8891879432241363</v>
      </c>
      <c r="I8359">
        <v>7882</v>
      </c>
      <c r="J8359" s="134">
        <v>0.1763456125879459</v>
      </c>
    </row>
    <row r="8360" spans="3:10" x14ac:dyDescent="0.3">
      <c r="C8360">
        <v>7883</v>
      </c>
      <c r="D8360" s="40">
        <v>1.8791538887361259</v>
      </c>
      <c r="I8360">
        <v>7883</v>
      </c>
      <c r="J8360" s="134">
        <v>0.30323331236680207</v>
      </c>
    </row>
    <row r="8361" spans="3:10" x14ac:dyDescent="0.3">
      <c r="C8361">
        <v>7884</v>
      </c>
      <c r="D8361" s="40">
        <v>1.9359961370377441</v>
      </c>
      <c r="I8361">
        <v>7884</v>
      </c>
      <c r="J8361" s="134">
        <v>0.16153571550797308</v>
      </c>
    </row>
    <row r="8362" spans="3:10" x14ac:dyDescent="0.3">
      <c r="C8362">
        <v>7885</v>
      </c>
      <c r="D8362" s="40">
        <v>2.2192222876034062</v>
      </c>
      <c r="I8362">
        <v>7885</v>
      </c>
      <c r="J8362" s="134">
        <v>0.25711761302044556</v>
      </c>
    </row>
    <row r="8363" spans="3:10" x14ac:dyDescent="0.3">
      <c r="C8363">
        <v>7886</v>
      </c>
      <c r="D8363" s="40">
        <v>1.5511005648754197</v>
      </c>
      <c r="I8363">
        <v>7886</v>
      </c>
      <c r="J8363" s="134">
        <v>0.20916725863732499</v>
      </c>
    </row>
    <row r="8364" spans="3:10" x14ac:dyDescent="0.3">
      <c r="C8364">
        <v>7887</v>
      </c>
      <c r="D8364" s="40">
        <v>1.8149955578127255</v>
      </c>
      <c r="I8364">
        <v>7887</v>
      </c>
      <c r="J8364" s="134">
        <v>0.15323840358357277</v>
      </c>
    </row>
    <row r="8365" spans="3:10" x14ac:dyDescent="0.3">
      <c r="C8365">
        <v>7888</v>
      </c>
      <c r="D8365" s="40">
        <v>3.6459892263734277</v>
      </c>
      <c r="I8365">
        <v>7888</v>
      </c>
      <c r="J8365" s="134">
        <v>0.14551398169545382</v>
      </c>
    </row>
    <row r="8366" spans="3:10" x14ac:dyDescent="0.3">
      <c r="C8366">
        <v>7889</v>
      </c>
      <c r="D8366" s="40">
        <v>2.1137205953182914</v>
      </c>
      <c r="I8366">
        <v>7889</v>
      </c>
      <c r="J8366" s="134">
        <v>0.33430586863256928</v>
      </c>
    </row>
    <row r="8367" spans="3:10" x14ac:dyDescent="0.3">
      <c r="C8367">
        <v>7890</v>
      </c>
      <c r="D8367" s="40">
        <v>3.1718833654297116</v>
      </c>
      <c r="I8367">
        <v>7890</v>
      </c>
      <c r="J8367" s="134">
        <v>0.22119902589383522</v>
      </c>
    </row>
    <row r="8368" spans="3:10" x14ac:dyDescent="0.3">
      <c r="C8368">
        <v>7891</v>
      </c>
      <c r="D8368" s="40">
        <v>2.3984052638944116</v>
      </c>
      <c r="I8368">
        <v>7891</v>
      </c>
      <c r="J8368" s="134">
        <v>0.33466668493523244</v>
      </c>
    </row>
    <row r="8369" spans="3:10" x14ac:dyDescent="0.3">
      <c r="C8369">
        <v>7892</v>
      </c>
      <c r="D8369" s="40">
        <v>3.0424319071172801</v>
      </c>
      <c r="I8369">
        <v>7892</v>
      </c>
      <c r="J8369" s="134">
        <v>0.1656995103846397</v>
      </c>
    </row>
    <row r="8370" spans="3:10" x14ac:dyDescent="0.3">
      <c r="C8370">
        <v>7893</v>
      </c>
      <c r="D8370" s="40">
        <v>2.4200659049435407</v>
      </c>
      <c r="I8370">
        <v>7893</v>
      </c>
      <c r="J8370" s="134">
        <v>0.3345901558513702</v>
      </c>
    </row>
    <row r="8371" spans="3:10" x14ac:dyDescent="0.3">
      <c r="C8371">
        <v>7894</v>
      </c>
      <c r="D8371" s="40">
        <v>2.1747415899091012</v>
      </c>
      <c r="I8371">
        <v>7894</v>
      </c>
      <c r="J8371" s="134">
        <v>0.21283491102072682</v>
      </c>
    </row>
    <row r="8372" spans="3:10" x14ac:dyDescent="0.3">
      <c r="C8372">
        <v>7895</v>
      </c>
      <c r="D8372" s="40">
        <v>1.9878301328981016</v>
      </c>
      <c r="I8372">
        <v>7895</v>
      </c>
      <c r="J8372" s="134">
        <v>0.22759438078569727</v>
      </c>
    </row>
    <row r="8373" spans="3:10" x14ac:dyDescent="0.3">
      <c r="C8373">
        <v>7896</v>
      </c>
      <c r="D8373" s="40">
        <v>2.4154957034583839</v>
      </c>
      <c r="I8373">
        <v>7896</v>
      </c>
      <c r="J8373" s="134">
        <v>0.26300413762307295</v>
      </c>
    </row>
    <row r="8374" spans="3:10" x14ac:dyDescent="0.3">
      <c r="C8374">
        <v>7897</v>
      </c>
      <c r="D8374" s="40">
        <v>2.1005323684650206</v>
      </c>
      <c r="I8374">
        <v>7897</v>
      </c>
      <c r="J8374" s="134">
        <v>0.31282385896896248</v>
      </c>
    </row>
    <row r="8375" spans="3:10" x14ac:dyDescent="0.3">
      <c r="C8375">
        <v>7898</v>
      </c>
      <c r="D8375" s="40">
        <v>2.8436437115108992</v>
      </c>
      <c r="I8375">
        <v>7898</v>
      </c>
      <c r="J8375" s="134">
        <v>0.10378424211370896</v>
      </c>
    </row>
    <row r="8376" spans="3:10" x14ac:dyDescent="0.3">
      <c r="C8376">
        <v>7899</v>
      </c>
      <c r="D8376" s="40">
        <v>2.2893366953710457</v>
      </c>
      <c r="I8376">
        <v>7899</v>
      </c>
      <c r="J8376" s="134">
        <v>0.17538687486915272</v>
      </c>
    </row>
    <row r="8377" spans="3:10" x14ac:dyDescent="0.3">
      <c r="C8377">
        <v>7900</v>
      </c>
      <c r="D8377" s="40">
        <v>3.345440965601354</v>
      </c>
      <c r="I8377">
        <v>7900</v>
      </c>
      <c r="J8377" s="134">
        <v>0.29791778991413764</v>
      </c>
    </row>
    <row r="8378" spans="3:10" x14ac:dyDescent="0.3">
      <c r="C8378">
        <v>7901</v>
      </c>
      <c r="D8378" s="40">
        <v>2.2373223360027881</v>
      </c>
      <c r="I8378">
        <v>7901</v>
      </c>
      <c r="J8378" s="134">
        <v>0.19907754516621745</v>
      </c>
    </row>
    <row r="8379" spans="3:10" x14ac:dyDescent="0.3">
      <c r="C8379">
        <v>7902</v>
      </c>
      <c r="D8379" s="40">
        <v>3.1590410884444098</v>
      </c>
      <c r="I8379">
        <v>7902</v>
      </c>
      <c r="J8379" s="134">
        <v>0.32942206474172964</v>
      </c>
    </row>
    <row r="8380" spans="3:10" x14ac:dyDescent="0.3">
      <c r="C8380">
        <v>7903</v>
      </c>
      <c r="D8380" s="40">
        <v>3.3687314905299104</v>
      </c>
      <c r="I8380">
        <v>7903</v>
      </c>
      <c r="J8380" s="134">
        <v>0.17291040091690424</v>
      </c>
    </row>
    <row r="8381" spans="3:10" x14ac:dyDescent="0.3">
      <c r="C8381">
        <v>7904</v>
      </c>
      <c r="D8381" s="40">
        <v>1.9034016766895818</v>
      </c>
      <c r="I8381">
        <v>7904</v>
      </c>
      <c r="J8381" s="134">
        <v>0.19396148813011505</v>
      </c>
    </row>
    <row r="8382" spans="3:10" x14ac:dyDescent="0.3">
      <c r="C8382">
        <v>7905</v>
      </c>
      <c r="D8382" s="40">
        <v>2.3876685964622331</v>
      </c>
      <c r="I8382">
        <v>7905</v>
      </c>
      <c r="J8382" s="134">
        <v>0.21008970073661937</v>
      </c>
    </row>
    <row r="8383" spans="3:10" x14ac:dyDescent="0.3">
      <c r="C8383">
        <v>7906</v>
      </c>
      <c r="D8383" s="40">
        <v>2.4144317308464265</v>
      </c>
      <c r="I8383">
        <v>7906</v>
      </c>
      <c r="J8383" s="134">
        <v>0.23221423493648619</v>
      </c>
    </row>
    <row r="8384" spans="3:10" x14ac:dyDescent="0.3">
      <c r="C8384">
        <v>7907</v>
      </c>
      <c r="D8384" s="40">
        <v>2.2552023406216599</v>
      </c>
      <c r="I8384">
        <v>7907</v>
      </c>
      <c r="J8384" s="134">
        <v>0.37780899575061833</v>
      </c>
    </row>
    <row r="8385" spans="3:10" x14ac:dyDescent="0.3">
      <c r="C8385">
        <v>7908</v>
      </c>
      <c r="D8385" s="40">
        <v>1.9114723012755541</v>
      </c>
      <c r="I8385">
        <v>7908</v>
      </c>
      <c r="J8385" s="134">
        <v>0.2520704743874016</v>
      </c>
    </row>
    <row r="8386" spans="3:10" x14ac:dyDescent="0.3">
      <c r="C8386">
        <v>7909</v>
      </c>
      <c r="D8386" s="40">
        <v>2.4704572759888932</v>
      </c>
      <c r="I8386">
        <v>7909</v>
      </c>
      <c r="J8386" s="134">
        <v>0.23564407432994594</v>
      </c>
    </row>
    <row r="8387" spans="3:10" x14ac:dyDescent="0.3">
      <c r="C8387">
        <v>7910</v>
      </c>
      <c r="D8387" s="40">
        <v>3.4247563760865134</v>
      </c>
      <c r="I8387">
        <v>7910</v>
      </c>
      <c r="J8387" s="134">
        <v>0.30212462702729992</v>
      </c>
    </row>
    <row r="8388" spans="3:10" x14ac:dyDescent="0.3">
      <c r="C8388">
        <v>7911</v>
      </c>
      <c r="D8388" s="40">
        <v>2.3878738409058196</v>
      </c>
      <c r="I8388">
        <v>7911</v>
      </c>
      <c r="J8388" s="134">
        <v>0.28480603071264943</v>
      </c>
    </row>
    <row r="8389" spans="3:10" x14ac:dyDescent="0.3">
      <c r="C8389">
        <v>7912</v>
      </c>
      <c r="D8389" s="40">
        <v>2.5522701847423992</v>
      </c>
      <c r="I8389">
        <v>7912</v>
      </c>
      <c r="J8389" s="134">
        <v>0.24125688273384949</v>
      </c>
    </row>
    <row r="8390" spans="3:10" x14ac:dyDescent="0.3">
      <c r="C8390">
        <v>7913</v>
      </c>
      <c r="D8390" s="40">
        <v>2.7354760603211141</v>
      </c>
      <c r="I8390">
        <v>7913</v>
      </c>
      <c r="J8390" s="134">
        <v>0.11568450287388954</v>
      </c>
    </row>
    <row r="8391" spans="3:10" x14ac:dyDescent="0.3">
      <c r="C8391">
        <v>7914</v>
      </c>
      <c r="D8391" s="40">
        <v>3.0030204500074458</v>
      </c>
      <c r="I8391">
        <v>7914</v>
      </c>
      <c r="J8391" s="134">
        <v>0.1497218061396921</v>
      </c>
    </row>
    <row r="8392" spans="3:10" x14ac:dyDescent="0.3">
      <c r="C8392">
        <v>7915</v>
      </c>
      <c r="D8392" s="40">
        <v>2.112778535154173</v>
      </c>
      <c r="I8392">
        <v>7915</v>
      </c>
      <c r="J8392" s="134">
        <v>0.22273855461093151</v>
      </c>
    </row>
    <row r="8393" spans="3:10" x14ac:dyDescent="0.3">
      <c r="C8393">
        <v>7916</v>
      </c>
      <c r="D8393" s="40">
        <v>2.9997941142845397</v>
      </c>
      <c r="I8393">
        <v>7916</v>
      </c>
      <c r="J8393" s="134">
        <v>0.21073596369415926</v>
      </c>
    </row>
    <row r="8394" spans="3:10" x14ac:dyDescent="0.3">
      <c r="C8394">
        <v>7917</v>
      </c>
      <c r="D8394" s="40">
        <v>1.9769457914221724</v>
      </c>
      <c r="I8394">
        <v>7917</v>
      </c>
      <c r="J8394" s="134">
        <v>0.15103664203437184</v>
      </c>
    </row>
    <row r="8395" spans="3:10" x14ac:dyDescent="0.3">
      <c r="C8395">
        <v>7918</v>
      </c>
      <c r="D8395" s="40">
        <v>3.1542122444476726</v>
      </c>
      <c r="I8395">
        <v>7918</v>
      </c>
      <c r="J8395" s="134">
        <v>0.17779057263700615</v>
      </c>
    </row>
    <row r="8396" spans="3:10" x14ac:dyDescent="0.3">
      <c r="C8396">
        <v>7919</v>
      </c>
      <c r="D8396" s="40">
        <v>2.6921596489658621</v>
      </c>
      <c r="I8396">
        <v>7919</v>
      </c>
      <c r="J8396" s="134">
        <v>0.19238939110562847</v>
      </c>
    </row>
    <row r="8397" spans="3:10" x14ac:dyDescent="0.3">
      <c r="C8397">
        <v>7920</v>
      </c>
      <c r="D8397" s="40">
        <v>2.2324200181458282</v>
      </c>
      <c r="I8397">
        <v>7920</v>
      </c>
      <c r="J8397" s="134">
        <v>0.28183209968490686</v>
      </c>
    </row>
    <row r="8398" spans="3:10" x14ac:dyDescent="0.3">
      <c r="C8398">
        <v>7921</v>
      </c>
      <c r="D8398" s="40">
        <v>2.2758548775672676</v>
      </c>
      <c r="I8398">
        <v>7921</v>
      </c>
      <c r="J8398" s="134">
        <v>0.22948190542309743</v>
      </c>
    </row>
    <row r="8399" spans="3:10" x14ac:dyDescent="0.3">
      <c r="C8399">
        <v>7922</v>
      </c>
      <c r="D8399" s="40">
        <v>1.7551818609009966</v>
      </c>
      <c r="I8399">
        <v>7922</v>
      </c>
      <c r="J8399" s="134">
        <v>0.20687313359814397</v>
      </c>
    </row>
    <row r="8400" spans="3:10" x14ac:dyDescent="0.3">
      <c r="C8400">
        <v>7923</v>
      </c>
      <c r="D8400" s="40">
        <v>2.6596156960841486</v>
      </c>
      <c r="I8400">
        <v>7923</v>
      </c>
      <c r="J8400" s="134">
        <v>0.26669976182952282</v>
      </c>
    </row>
    <row r="8401" spans="3:10" x14ac:dyDescent="0.3">
      <c r="C8401">
        <v>7924</v>
      </c>
      <c r="D8401" s="40">
        <v>1.9760079109039967</v>
      </c>
      <c r="I8401">
        <v>7924</v>
      </c>
      <c r="J8401" s="134">
        <v>0.22320792933739053</v>
      </c>
    </row>
    <row r="8402" spans="3:10" x14ac:dyDescent="0.3">
      <c r="C8402">
        <v>7925</v>
      </c>
      <c r="D8402" s="40">
        <v>2.060415055569909</v>
      </c>
      <c r="I8402">
        <v>7925</v>
      </c>
      <c r="J8402" s="134">
        <v>0.27041412828200828</v>
      </c>
    </row>
    <row r="8403" spans="3:10" x14ac:dyDescent="0.3">
      <c r="C8403">
        <v>7926</v>
      </c>
      <c r="D8403" s="40">
        <v>3.1063580060416252</v>
      </c>
      <c r="I8403">
        <v>7926</v>
      </c>
      <c r="J8403" s="134">
        <v>0.15321629036538997</v>
      </c>
    </row>
    <row r="8404" spans="3:10" x14ac:dyDescent="0.3">
      <c r="C8404">
        <v>7927</v>
      </c>
      <c r="D8404" s="40">
        <v>3.1299164043917416</v>
      </c>
      <c r="I8404">
        <v>7927</v>
      </c>
      <c r="J8404" s="134">
        <v>0.21968400010066147</v>
      </c>
    </row>
    <row r="8405" spans="3:10" x14ac:dyDescent="0.3">
      <c r="C8405">
        <v>7928</v>
      </c>
      <c r="D8405" s="40">
        <v>2.1365624932460761</v>
      </c>
      <c r="I8405">
        <v>7928</v>
      </c>
      <c r="J8405" s="134">
        <v>0.35063362792358976</v>
      </c>
    </row>
    <row r="8406" spans="3:10" x14ac:dyDescent="0.3">
      <c r="C8406">
        <v>7929</v>
      </c>
      <c r="D8406" s="40">
        <v>1.6661676688097722</v>
      </c>
      <c r="I8406">
        <v>7929</v>
      </c>
      <c r="J8406" s="134">
        <v>0.20808424459212294</v>
      </c>
    </row>
    <row r="8407" spans="3:10" x14ac:dyDescent="0.3">
      <c r="C8407">
        <v>7930</v>
      </c>
      <c r="D8407" s="40">
        <v>2.2529254499127678</v>
      </c>
      <c r="I8407">
        <v>7930</v>
      </c>
      <c r="J8407" s="134">
        <v>0.14080511678218732</v>
      </c>
    </row>
    <row r="8408" spans="3:10" x14ac:dyDescent="0.3">
      <c r="C8408">
        <v>7931</v>
      </c>
      <c r="D8408" s="40">
        <v>2.329697085245694</v>
      </c>
      <c r="I8408">
        <v>7931</v>
      </c>
      <c r="J8408" s="134">
        <v>0.26488475813240053</v>
      </c>
    </row>
    <row r="8409" spans="3:10" x14ac:dyDescent="0.3">
      <c r="C8409">
        <v>7932</v>
      </c>
      <c r="D8409" s="40">
        <v>2.4867785261089805</v>
      </c>
      <c r="I8409">
        <v>7932</v>
      </c>
      <c r="J8409" s="134">
        <v>0.1442444377313139</v>
      </c>
    </row>
    <row r="8410" spans="3:10" x14ac:dyDescent="0.3">
      <c r="C8410">
        <v>7933</v>
      </c>
      <c r="D8410" s="40">
        <v>2.4500280455263761</v>
      </c>
      <c r="I8410">
        <v>7933</v>
      </c>
      <c r="J8410" s="134">
        <v>0.26007649580343939</v>
      </c>
    </row>
    <row r="8411" spans="3:10" x14ac:dyDescent="0.3">
      <c r="C8411">
        <v>7934</v>
      </c>
      <c r="D8411" s="40">
        <v>3.0879843215120122</v>
      </c>
      <c r="I8411">
        <v>7934</v>
      </c>
      <c r="J8411" s="134">
        <v>0.14444670064842113</v>
      </c>
    </row>
    <row r="8412" spans="3:10" x14ac:dyDescent="0.3">
      <c r="C8412">
        <v>7935</v>
      </c>
      <c r="D8412" s="40">
        <v>2.2208222621611489</v>
      </c>
      <c r="I8412">
        <v>7935</v>
      </c>
      <c r="J8412" s="134">
        <v>0.13638744284856652</v>
      </c>
    </row>
    <row r="8413" spans="3:10" x14ac:dyDescent="0.3">
      <c r="C8413">
        <v>7936</v>
      </c>
      <c r="D8413" s="40">
        <v>2.8925565578225347</v>
      </c>
      <c r="I8413">
        <v>7936</v>
      </c>
      <c r="J8413" s="134">
        <v>0.31157033094354425</v>
      </c>
    </row>
    <row r="8414" spans="3:10" x14ac:dyDescent="0.3">
      <c r="C8414">
        <v>7937</v>
      </c>
      <c r="D8414" s="40">
        <v>2.0346573872639793</v>
      </c>
      <c r="I8414">
        <v>7937</v>
      </c>
      <c r="J8414" s="134">
        <v>0.15810362333259831</v>
      </c>
    </row>
    <row r="8415" spans="3:10" x14ac:dyDescent="0.3">
      <c r="C8415">
        <v>7938</v>
      </c>
      <c r="D8415" s="40">
        <v>1.9068955728832968</v>
      </c>
      <c r="I8415">
        <v>7938</v>
      </c>
      <c r="J8415" s="134">
        <v>0.22713765035856048</v>
      </c>
    </row>
    <row r="8416" spans="3:10" x14ac:dyDescent="0.3">
      <c r="C8416">
        <v>7939</v>
      </c>
      <c r="D8416" s="40">
        <v>2.7240234244789385</v>
      </c>
      <c r="I8416">
        <v>7939</v>
      </c>
      <c r="J8416" s="134">
        <v>0.24337534290529028</v>
      </c>
    </row>
    <row r="8417" spans="3:10" x14ac:dyDescent="0.3">
      <c r="C8417">
        <v>7940</v>
      </c>
      <c r="D8417" s="40">
        <v>3.0488497684643967</v>
      </c>
      <c r="I8417">
        <v>7940</v>
      </c>
      <c r="J8417" s="134">
        <v>0.22686695320228001</v>
      </c>
    </row>
    <row r="8418" spans="3:10" x14ac:dyDescent="0.3">
      <c r="C8418">
        <v>7941</v>
      </c>
      <c r="D8418" s="40">
        <v>3.4315684503146819</v>
      </c>
      <c r="I8418">
        <v>7941</v>
      </c>
      <c r="J8418" s="134">
        <v>0.33587729278195577</v>
      </c>
    </row>
    <row r="8419" spans="3:10" x14ac:dyDescent="0.3">
      <c r="C8419">
        <v>7942</v>
      </c>
      <c r="D8419" s="40">
        <v>2.9885947236209693</v>
      </c>
      <c r="I8419">
        <v>7942</v>
      </c>
      <c r="J8419" s="134">
        <v>0.15996049433904735</v>
      </c>
    </row>
    <row r="8420" spans="3:10" x14ac:dyDescent="0.3">
      <c r="C8420">
        <v>7943</v>
      </c>
      <c r="D8420" s="40">
        <v>2.9133549953877984</v>
      </c>
      <c r="I8420">
        <v>7943</v>
      </c>
      <c r="J8420" s="134">
        <v>0.17955718185632596</v>
      </c>
    </row>
    <row r="8421" spans="3:10" x14ac:dyDescent="0.3">
      <c r="C8421">
        <v>7944</v>
      </c>
      <c r="D8421" s="40">
        <v>2.879780255158896</v>
      </c>
      <c r="I8421">
        <v>7944</v>
      </c>
      <c r="J8421" s="134">
        <v>9.1031219231533678E-2</v>
      </c>
    </row>
    <row r="8422" spans="3:10" x14ac:dyDescent="0.3">
      <c r="C8422">
        <v>7945</v>
      </c>
      <c r="D8422" s="40">
        <v>2.8116731885975095</v>
      </c>
      <c r="I8422">
        <v>7945</v>
      </c>
      <c r="J8422" s="134">
        <v>0.25471918768052459</v>
      </c>
    </row>
    <row r="8423" spans="3:10" x14ac:dyDescent="0.3">
      <c r="C8423">
        <v>7946</v>
      </c>
      <c r="D8423" s="40">
        <v>2.0089400061337197</v>
      </c>
      <c r="I8423">
        <v>7946</v>
      </c>
      <c r="J8423" s="134">
        <v>0.20952487914087414</v>
      </c>
    </row>
    <row r="8424" spans="3:10" x14ac:dyDescent="0.3">
      <c r="C8424">
        <v>7947</v>
      </c>
      <c r="D8424" s="40">
        <v>2.8181111262083838</v>
      </c>
      <c r="I8424">
        <v>7947</v>
      </c>
      <c r="J8424" s="134">
        <v>0.18714097008292607</v>
      </c>
    </row>
    <row r="8425" spans="3:10" x14ac:dyDescent="0.3">
      <c r="C8425">
        <v>7948</v>
      </c>
      <c r="D8425" s="40">
        <v>1.9492165123408163</v>
      </c>
      <c r="I8425">
        <v>7948</v>
      </c>
      <c r="J8425" s="134">
        <v>0.18792733483523438</v>
      </c>
    </row>
    <row r="8426" spans="3:10" x14ac:dyDescent="0.3">
      <c r="C8426">
        <v>7949</v>
      </c>
      <c r="D8426" s="40">
        <v>3.3462370674205553</v>
      </c>
      <c r="I8426">
        <v>7949</v>
      </c>
      <c r="J8426" s="134">
        <v>0.17842344854976377</v>
      </c>
    </row>
    <row r="8427" spans="3:10" x14ac:dyDescent="0.3">
      <c r="C8427">
        <v>7950</v>
      </c>
      <c r="D8427" s="40">
        <v>1.9982516682962117</v>
      </c>
      <c r="I8427">
        <v>7950</v>
      </c>
      <c r="J8427" s="134">
        <v>0.10148712092596246</v>
      </c>
    </row>
    <row r="8428" spans="3:10" x14ac:dyDescent="0.3">
      <c r="C8428">
        <v>7951</v>
      </c>
      <c r="D8428" s="40">
        <v>3.2446690307930792</v>
      </c>
      <c r="I8428">
        <v>7951</v>
      </c>
      <c r="J8428" s="134">
        <v>0.27161502218101696</v>
      </c>
    </row>
    <row r="8429" spans="3:10" x14ac:dyDescent="0.3">
      <c r="C8429">
        <v>7952</v>
      </c>
      <c r="D8429" s="40">
        <v>3.070164612827559</v>
      </c>
      <c r="I8429">
        <v>7952</v>
      </c>
      <c r="J8429" s="134">
        <v>0.19989367510936051</v>
      </c>
    </row>
    <row r="8430" spans="3:10" x14ac:dyDescent="0.3">
      <c r="C8430">
        <v>7953</v>
      </c>
      <c r="D8430" s="40">
        <v>3.1572342617892817</v>
      </c>
      <c r="I8430">
        <v>7953</v>
      </c>
      <c r="J8430" s="134">
        <v>0.30834087230296525</v>
      </c>
    </row>
    <row r="8431" spans="3:10" x14ac:dyDescent="0.3">
      <c r="C8431">
        <v>7954</v>
      </c>
      <c r="D8431" s="40">
        <v>3.5067183828303086</v>
      </c>
      <c r="I8431">
        <v>7954</v>
      </c>
      <c r="J8431" s="134">
        <v>0.34873163045128175</v>
      </c>
    </row>
    <row r="8432" spans="3:10" x14ac:dyDescent="0.3">
      <c r="C8432">
        <v>7955</v>
      </c>
      <c r="D8432" s="40">
        <v>1.7844190811874348</v>
      </c>
      <c r="I8432">
        <v>7955</v>
      </c>
      <c r="J8432" s="134">
        <v>0.20747074139451649</v>
      </c>
    </row>
    <row r="8433" spans="3:10" x14ac:dyDescent="0.3">
      <c r="C8433">
        <v>7956</v>
      </c>
      <c r="D8433" s="40">
        <v>2.7145025533933893</v>
      </c>
      <c r="I8433">
        <v>7956</v>
      </c>
      <c r="J8433" s="134">
        <v>0.25256465119569249</v>
      </c>
    </row>
    <row r="8434" spans="3:10" x14ac:dyDescent="0.3">
      <c r="C8434">
        <v>7957</v>
      </c>
      <c r="D8434" s="40">
        <v>1.9508937439420548</v>
      </c>
      <c r="I8434">
        <v>7957</v>
      </c>
      <c r="J8434" s="134">
        <v>0.20913510394719848</v>
      </c>
    </row>
    <row r="8435" spans="3:10" x14ac:dyDescent="0.3">
      <c r="C8435">
        <v>7958</v>
      </c>
      <c r="D8435" s="40">
        <v>3.4472619200871022</v>
      </c>
      <c r="I8435">
        <v>7958</v>
      </c>
      <c r="J8435" s="134">
        <v>8.6336575988077424E-2</v>
      </c>
    </row>
    <row r="8436" spans="3:10" x14ac:dyDescent="0.3">
      <c r="C8436">
        <v>7959</v>
      </c>
      <c r="D8436" s="40">
        <v>2.793675147814354</v>
      </c>
      <c r="I8436">
        <v>7959</v>
      </c>
      <c r="J8436" s="134">
        <v>0.2425279550896311</v>
      </c>
    </row>
    <row r="8437" spans="3:10" x14ac:dyDescent="0.3">
      <c r="C8437">
        <v>7960</v>
      </c>
      <c r="D8437" s="40">
        <v>2.6220808132673481</v>
      </c>
      <c r="I8437">
        <v>7960</v>
      </c>
      <c r="J8437" s="134">
        <v>0.2270478369367519</v>
      </c>
    </row>
    <row r="8438" spans="3:10" x14ac:dyDescent="0.3">
      <c r="C8438">
        <v>7961</v>
      </c>
      <c r="D8438" s="40">
        <v>2.6924116647711185</v>
      </c>
      <c r="I8438">
        <v>7961</v>
      </c>
      <c r="J8438" s="134">
        <v>0.36360085190847724</v>
      </c>
    </row>
    <row r="8439" spans="3:10" x14ac:dyDescent="0.3">
      <c r="C8439">
        <v>7962</v>
      </c>
      <c r="D8439" s="40">
        <v>2.7915810711306204</v>
      </c>
      <c r="I8439">
        <v>7962</v>
      </c>
      <c r="J8439" s="134">
        <v>0.19379712703612983</v>
      </c>
    </row>
    <row r="8440" spans="3:10" x14ac:dyDescent="0.3">
      <c r="C8440">
        <v>7963</v>
      </c>
      <c r="D8440" s="40">
        <v>2.1318924622815372</v>
      </c>
      <c r="I8440">
        <v>7963</v>
      </c>
      <c r="J8440" s="134">
        <v>0.1933995521676215</v>
      </c>
    </row>
    <row r="8441" spans="3:10" x14ac:dyDescent="0.3">
      <c r="C8441">
        <v>7964</v>
      </c>
      <c r="D8441" s="40">
        <v>1.9403135477981941</v>
      </c>
      <c r="I8441">
        <v>7964</v>
      </c>
      <c r="J8441" s="134">
        <v>0.15781259101783629</v>
      </c>
    </row>
    <row r="8442" spans="3:10" x14ac:dyDescent="0.3">
      <c r="C8442">
        <v>7965</v>
      </c>
      <c r="D8442" s="40">
        <v>1.8942463707555042</v>
      </c>
      <c r="I8442">
        <v>7965</v>
      </c>
      <c r="J8442" s="134">
        <v>0.31381048230821351</v>
      </c>
    </row>
    <row r="8443" spans="3:10" x14ac:dyDescent="0.3">
      <c r="C8443">
        <v>7966</v>
      </c>
      <c r="D8443" s="40">
        <v>2.6424698703673037</v>
      </c>
      <c r="I8443">
        <v>7966</v>
      </c>
      <c r="J8443" s="134">
        <v>0.24155591576809732</v>
      </c>
    </row>
    <row r="8444" spans="3:10" x14ac:dyDescent="0.3">
      <c r="C8444">
        <v>7967</v>
      </c>
      <c r="D8444" s="40">
        <v>1.8635998865100807</v>
      </c>
      <c r="I8444">
        <v>7967</v>
      </c>
      <c r="J8444" s="134">
        <v>0.30226378163997691</v>
      </c>
    </row>
    <row r="8445" spans="3:10" x14ac:dyDescent="0.3">
      <c r="C8445">
        <v>7968</v>
      </c>
      <c r="D8445" s="40">
        <v>2.2542710293579367</v>
      </c>
      <c r="I8445">
        <v>7968</v>
      </c>
      <c r="J8445" s="134">
        <v>0.15388169911074967</v>
      </c>
    </row>
    <row r="8446" spans="3:10" x14ac:dyDescent="0.3">
      <c r="C8446">
        <v>7969</v>
      </c>
      <c r="D8446" s="40">
        <v>2.4543554559614718</v>
      </c>
      <c r="I8446">
        <v>7969</v>
      </c>
      <c r="J8446" s="134">
        <v>0.33528335519282315</v>
      </c>
    </row>
    <row r="8447" spans="3:10" x14ac:dyDescent="0.3">
      <c r="C8447">
        <v>7970</v>
      </c>
      <c r="D8447" s="40">
        <v>2.685958301916421</v>
      </c>
      <c r="I8447">
        <v>7970</v>
      </c>
      <c r="J8447" s="134">
        <v>0.2174415912582135</v>
      </c>
    </row>
    <row r="8448" spans="3:10" x14ac:dyDescent="0.3">
      <c r="C8448">
        <v>7971</v>
      </c>
      <c r="D8448" s="40">
        <v>2.8247982476676214</v>
      </c>
      <c r="I8448">
        <v>7971</v>
      </c>
      <c r="J8448" s="134">
        <v>0.16839339293369537</v>
      </c>
    </row>
    <row r="8449" spans="3:10" x14ac:dyDescent="0.3">
      <c r="C8449">
        <v>7972</v>
      </c>
      <c r="D8449" s="40">
        <v>1.9287667927622085</v>
      </c>
      <c r="I8449">
        <v>7972</v>
      </c>
      <c r="J8449" s="134">
        <v>0.20650168305623384</v>
      </c>
    </row>
    <row r="8450" spans="3:10" x14ac:dyDescent="0.3">
      <c r="C8450">
        <v>7973</v>
      </c>
      <c r="D8450" s="40">
        <v>2.135625515119739</v>
      </c>
      <c r="I8450">
        <v>7973</v>
      </c>
      <c r="J8450" s="134">
        <v>0.21772940233115889</v>
      </c>
    </row>
    <row r="8451" spans="3:10" x14ac:dyDescent="0.3">
      <c r="C8451">
        <v>7974</v>
      </c>
      <c r="D8451" s="40">
        <v>1.6828379458609131</v>
      </c>
      <c r="I8451">
        <v>7974</v>
      </c>
      <c r="J8451" s="134">
        <v>0.24216294815183881</v>
      </c>
    </row>
    <row r="8452" spans="3:10" x14ac:dyDescent="0.3">
      <c r="C8452">
        <v>7975</v>
      </c>
      <c r="D8452" s="40">
        <v>2.5478416266334056</v>
      </c>
      <c r="I8452">
        <v>7975</v>
      </c>
      <c r="J8452" s="134">
        <v>0.22636289994353165</v>
      </c>
    </row>
    <row r="8453" spans="3:10" x14ac:dyDescent="0.3">
      <c r="C8453">
        <v>7976</v>
      </c>
      <c r="D8453" s="40">
        <v>1.9159513002705701</v>
      </c>
      <c r="I8453">
        <v>7976</v>
      </c>
      <c r="J8453" s="134">
        <v>0.13943675614284246</v>
      </c>
    </row>
    <row r="8454" spans="3:10" x14ac:dyDescent="0.3">
      <c r="C8454">
        <v>7977</v>
      </c>
      <c r="D8454" s="40">
        <v>2.0874701267350435</v>
      </c>
      <c r="I8454">
        <v>7977</v>
      </c>
      <c r="J8454" s="134">
        <v>0.20792653714857656</v>
      </c>
    </row>
    <row r="8455" spans="3:10" x14ac:dyDescent="0.3">
      <c r="C8455">
        <v>7978</v>
      </c>
      <c r="D8455" s="40">
        <v>2.629411082320722</v>
      </c>
      <c r="I8455">
        <v>7978</v>
      </c>
      <c r="J8455" s="134">
        <v>0.34659461360734345</v>
      </c>
    </row>
    <row r="8456" spans="3:10" x14ac:dyDescent="0.3">
      <c r="C8456">
        <v>7979</v>
      </c>
      <c r="D8456" s="40">
        <v>1.8551428637246707</v>
      </c>
      <c r="I8456">
        <v>7979</v>
      </c>
      <c r="J8456" s="134">
        <v>0.33805385463506954</v>
      </c>
    </row>
    <row r="8457" spans="3:10" x14ac:dyDescent="0.3">
      <c r="C8457">
        <v>7980</v>
      </c>
      <c r="D8457" s="40">
        <v>2.8752599375041106</v>
      </c>
      <c r="I8457">
        <v>7980</v>
      </c>
      <c r="J8457" s="134">
        <v>0.22540383341894188</v>
      </c>
    </row>
    <row r="8458" spans="3:10" x14ac:dyDescent="0.3">
      <c r="C8458">
        <v>7981</v>
      </c>
      <c r="D8458" s="40">
        <v>3.2071209993064018</v>
      </c>
      <c r="I8458">
        <v>7981</v>
      </c>
      <c r="J8458" s="134">
        <v>0.30044049769712688</v>
      </c>
    </row>
    <row r="8459" spans="3:10" x14ac:dyDescent="0.3">
      <c r="C8459">
        <v>7982</v>
      </c>
      <c r="D8459" s="40">
        <v>2.1585648202139853</v>
      </c>
      <c r="I8459">
        <v>7982</v>
      </c>
      <c r="J8459" s="134">
        <v>0.21118811122142245</v>
      </c>
    </row>
    <row r="8460" spans="3:10" x14ac:dyDescent="0.3">
      <c r="C8460">
        <v>7983</v>
      </c>
      <c r="D8460" s="40">
        <v>2.7202817314988681</v>
      </c>
      <c r="I8460">
        <v>7983</v>
      </c>
      <c r="J8460" s="134">
        <v>0.22749496206859288</v>
      </c>
    </row>
    <row r="8461" spans="3:10" x14ac:dyDescent="0.3">
      <c r="C8461">
        <v>7984</v>
      </c>
      <c r="D8461" s="40">
        <v>2.6289290597145518</v>
      </c>
      <c r="I8461">
        <v>7984</v>
      </c>
      <c r="J8461" s="134">
        <v>0.13395991197648138</v>
      </c>
    </row>
    <row r="8462" spans="3:10" x14ac:dyDescent="0.3">
      <c r="C8462">
        <v>7985</v>
      </c>
      <c r="D8462" s="40">
        <v>2.1686380916932588</v>
      </c>
      <c r="I8462">
        <v>7985</v>
      </c>
      <c r="J8462" s="134">
        <v>0.25589215906186213</v>
      </c>
    </row>
    <row r="8463" spans="3:10" x14ac:dyDescent="0.3">
      <c r="C8463">
        <v>7986</v>
      </c>
      <c r="D8463" s="40">
        <v>2.7760969406707874</v>
      </c>
      <c r="I8463">
        <v>7986</v>
      </c>
      <c r="J8463" s="134">
        <v>0.24275578652143048</v>
      </c>
    </row>
    <row r="8464" spans="3:10" x14ac:dyDescent="0.3">
      <c r="C8464">
        <v>7987</v>
      </c>
      <c r="D8464" s="40">
        <v>2.4741173200338906</v>
      </c>
      <c r="I8464">
        <v>7987</v>
      </c>
      <c r="J8464" s="134">
        <v>0.2427697498641912</v>
      </c>
    </row>
    <row r="8465" spans="3:10" x14ac:dyDescent="0.3">
      <c r="C8465">
        <v>7988</v>
      </c>
      <c r="D8465" s="40">
        <v>2.8839956408363014</v>
      </c>
      <c r="I8465">
        <v>7988</v>
      </c>
      <c r="J8465" s="134">
        <v>0.20019128831849198</v>
      </c>
    </row>
    <row r="8466" spans="3:10" x14ac:dyDescent="0.3">
      <c r="C8466">
        <v>7989</v>
      </c>
      <c r="D8466" s="40">
        <v>2.1087374818035238</v>
      </c>
      <c r="I8466">
        <v>7989</v>
      </c>
      <c r="J8466" s="134">
        <v>0.29303395060347381</v>
      </c>
    </row>
    <row r="8467" spans="3:10" x14ac:dyDescent="0.3">
      <c r="C8467">
        <v>7990</v>
      </c>
      <c r="D8467" s="40">
        <v>1.6909805476022204</v>
      </c>
      <c r="I8467">
        <v>7990</v>
      </c>
      <c r="J8467" s="134">
        <v>0.28022046925443544</v>
      </c>
    </row>
    <row r="8468" spans="3:10" x14ac:dyDescent="0.3">
      <c r="C8468">
        <v>7991</v>
      </c>
      <c r="D8468" s="40">
        <v>2.3405111001684529</v>
      </c>
      <c r="I8468">
        <v>7991</v>
      </c>
      <c r="J8468" s="134">
        <v>0.29535051576128546</v>
      </c>
    </row>
    <row r="8469" spans="3:10" x14ac:dyDescent="0.3">
      <c r="C8469">
        <v>7992</v>
      </c>
      <c r="D8469" s="40">
        <v>2.3387216336037646</v>
      </c>
      <c r="I8469">
        <v>7992</v>
      </c>
      <c r="J8469" s="134">
        <v>0.2700165103239025</v>
      </c>
    </row>
    <row r="8470" spans="3:10" x14ac:dyDescent="0.3">
      <c r="C8470">
        <v>7993</v>
      </c>
      <c r="D8470" s="40">
        <v>2.8152830030448301</v>
      </c>
      <c r="I8470">
        <v>7993</v>
      </c>
      <c r="J8470" s="134">
        <v>0.37947420480542249</v>
      </c>
    </row>
    <row r="8471" spans="3:10" x14ac:dyDescent="0.3">
      <c r="C8471">
        <v>7994</v>
      </c>
      <c r="D8471" s="40">
        <v>2.4493454577625551</v>
      </c>
      <c r="I8471">
        <v>7994</v>
      </c>
      <c r="J8471" s="134">
        <v>0.12064560076762043</v>
      </c>
    </row>
    <row r="8472" spans="3:10" x14ac:dyDescent="0.3">
      <c r="C8472">
        <v>7995</v>
      </c>
      <c r="D8472" s="40">
        <v>2.8038838382681184</v>
      </c>
      <c r="I8472">
        <v>7995</v>
      </c>
      <c r="J8472" s="134">
        <v>0.16180553421065458</v>
      </c>
    </row>
    <row r="8473" spans="3:10" x14ac:dyDescent="0.3">
      <c r="C8473">
        <v>7996</v>
      </c>
      <c r="D8473" s="40">
        <v>2.5537386737899306</v>
      </c>
      <c r="I8473">
        <v>7996</v>
      </c>
      <c r="J8473" s="134">
        <v>0.20653429121537847</v>
      </c>
    </row>
    <row r="8474" spans="3:10" x14ac:dyDescent="0.3">
      <c r="C8474">
        <v>7997</v>
      </c>
      <c r="D8474" s="40">
        <v>2.7481127436728565</v>
      </c>
      <c r="I8474">
        <v>7997</v>
      </c>
      <c r="J8474" s="134">
        <v>0.36200781602792675</v>
      </c>
    </row>
    <row r="8475" spans="3:10" x14ac:dyDescent="0.3">
      <c r="C8475">
        <v>7998</v>
      </c>
      <c r="D8475" s="40">
        <v>2.7074692123968647</v>
      </c>
      <c r="I8475">
        <v>7998</v>
      </c>
      <c r="J8475" s="134">
        <v>0.17750627205010638</v>
      </c>
    </row>
    <row r="8476" spans="3:10" x14ac:dyDescent="0.3">
      <c r="C8476">
        <v>7999</v>
      </c>
      <c r="D8476" s="40">
        <v>2.6203055772552104</v>
      </c>
      <c r="I8476">
        <v>7999</v>
      </c>
      <c r="J8476" s="134">
        <v>0.32172802206642093</v>
      </c>
    </row>
    <row r="8477" spans="3:10" x14ac:dyDescent="0.3">
      <c r="C8477">
        <v>8000</v>
      </c>
      <c r="D8477" s="40">
        <v>2.7512247124556337</v>
      </c>
      <c r="I8477">
        <v>8000</v>
      </c>
      <c r="J8477" s="134">
        <v>0.28448468886253964</v>
      </c>
    </row>
    <row r="8478" spans="3:10" x14ac:dyDescent="0.3">
      <c r="C8478">
        <v>8001</v>
      </c>
      <c r="D8478" s="40">
        <v>2.4183944050758908</v>
      </c>
      <c r="I8478">
        <v>8001</v>
      </c>
      <c r="J8478" s="134">
        <v>0.22351685097519391</v>
      </c>
    </row>
    <row r="8479" spans="3:10" x14ac:dyDescent="0.3">
      <c r="C8479">
        <v>8002</v>
      </c>
      <c r="D8479" s="40">
        <v>2.2747923468285323</v>
      </c>
      <c r="I8479">
        <v>8002</v>
      </c>
      <c r="J8479" s="134">
        <v>0.19993119356031452</v>
      </c>
    </row>
    <row r="8480" spans="3:10" x14ac:dyDescent="0.3">
      <c r="C8480">
        <v>8003</v>
      </c>
      <c r="D8480" s="40">
        <v>2.8884496247377873</v>
      </c>
      <c r="I8480">
        <v>8003</v>
      </c>
      <c r="J8480" s="134">
        <v>0.19786893219777268</v>
      </c>
    </row>
    <row r="8481" spans="3:10" x14ac:dyDescent="0.3">
      <c r="C8481">
        <v>8004</v>
      </c>
      <c r="D8481" s="40">
        <v>3.1511062517624606</v>
      </c>
      <c r="I8481">
        <v>8004</v>
      </c>
      <c r="J8481" s="134">
        <v>0.27327075610971185</v>
      </c>
    </row>
    <row r="8482" spans="3:10" x14ac:dyDescent="0.3">
      <c r="C8482">
        <v>8005</v>
      </c>
      <c r="D8482" s="40">
        <v>3.1706522366736638</v>
      </c>
      <c r="I8482">
        <v>8005</v>
      </c>
      <c r="J8482" s="134">
        <v>0.275997568449732</v>
      </c>
    </row>
    <row r="8483" spans="3:10" x14ac:dyDescent="0.3">
      <c r="C8483">
        <v>8006</v>
      </c>
      <c r="D8483" s="40">
        <v>1.8590647385977963</v>
      </c>
      <c r="I8483">
        <v>8006</v>
      </c>
      <c r="J8483" s="134">
        <v>0.23837698341450619</v>
      </c>
    </row>
    <row r="8484" spans="3:10" x14ac:dyDescent="0.3">
      <c r="C8484">
        <v>8007</v>
      </c>
      <c r="D8484" s="40">
        <v>2.3903309958358134</v>
      </c>
      <c r="I8484">
        <v>8007</v>
      </c>
      <c r="J8484" s="134">
        <v>0.24563159293075731</v>
      </c>
    </row>
    <row r="8485" spans="3:10" x14ac:dyDescent="0.3">
      <c r="C8485">
        <v>8008</v>
      </c>
      <c r="D8485" s="40">
        <v>2.4704976775888383</v>
      </c>
      <c r="I8485">
        <v>8008</v>
      </c>
      <c r="J8485" s="134">
        <v>0.11384135653847638</v>
      </c>
    </row>
    <row r="8486" spans="3:10" x14ac:dyDescent="0.3">
      <c r="C8486">
        <v>8009</v>
      </c>
      <c r="D8486" s="40">
        <v>3.1053565222292083</v>
      </c>
      <c r="I8486">
        <v>8009</v>
      </c>
      <c r="J8486" s="134">
        <v>0.16487120937599387</v>
      </c>
    </row>
    <row r="8487" spans="3:10" x14ac:dyDescent="0.3">
      <c r="C8487">
        <v>8010</v>
      </c>
      <c r="D8487" s="40">
        <v>3.0623565959903596</v>
      </c>
      <c r="I8487">
        <v>8010</v>
      </c>
      <c r="J8487" s="134">
        <v>0.34154778126168028</v>
      </c>
    </row>
    <row r="8488" spans="3:10" x14ac:dyDescent="0.3">
      <c r="C8488">
        <v>8011</v>
      </c>
      <c r="D8488" s="40">
        <v>2.2278068687535879</v>
      </c>
      <c r="I8488">
        <v>8011</v>
      </c>
      <c r="J8488" s="134">
        <v>0.1763492356913452</v>
      </c>
    </row>
    <row r="8489" spans="3:10" x14ac:dyDescent="0.3">
      <c r="C8489">
        <v>8012</v>
      </c>
      <c r="D8489" s="40">
        <v>3.0066647395955215</v>
      </c>
      <c r="I8489">
        <v>8012</v>
      </c>
      <c r="J8489" s="134">
        <v>0.19485098724351491</v>
      </c>
    </row>
    <row r="8490" spans="3:10" x14ac:dyDescent="0.3">
      <c r="C8490">
        <v>8013</v>
      </c>
      <c r="D8490" s="40">
        <v>2.7777381126292693</v>
      </c>
      <c r="I8490">
        <v>8013</v>
      </c>
      <c r="J8490" s="134">
        <v>0.17333756342639361</v>
      </c>
    </row>
    <row r="8491" spans="3:10" x14ac:dyDescent="0.3">
      <c r="C8491">
        <v>8014</v>
      </c>
      <c r="D8491" s="40">
        <v>2.3912199384238577</v>
      </c>
      <c r="I8491">
        <v>8014</v>
      </c>
      <c r="J8491" s="134">
        <v>0.18477114370380732</v>
      </c>
    </row>
    <row r="8492" spans="3:10" x14ac:dyDescent="0.3">
      <c r="C8492">
        <v>8015</v>
      </c>
      <c r="D8492" s="40">
        <v>2.7111746074122602</v>
      </c>
      <c r="I8492">
        <v>8015</v>
      </c>
      <c r="J8492" s="134">
        <v>0.14887967505583299</v>
      </c>
    </row>
    <row r="8493" spans="3:10" x14ac:dyDescent="0.3">
      <c r="C8493">
        <v>8016</v>
      </c>
      <c r="D8493" s="40">
        <v>3.147684288627226</v>
      </c>
      <c r="I8493">
        <v>8016</v>
      </c>
      <c r="J8493" s="134">
        <v>0.1136451752407559</v>
      </c>
    </row>
    <row r="8494" spans="3:10" x14ac:dyDescent="0.3">
      <c r="C8494">
        <v>8017</v>
      </c>
      <c r="D8494" s="40">
        <v>2.4657218642529548</v>
      </c>
      <c r="I8494">
        <v>8017</v>
      </c>
      <c r="J8494" s="134">
        <v>0.21192178996769528</v>
      </c>
    </row>
    <row r="8495" spans="3:10" x14ac:dyDescent="0.3">
      <c r="C8495">
        <v>8018</v>
      </c>
      <c r="D8495" s="40">
        <v>2.0750253491402959</v>
      </c>
      <c r="I8495">
        <v>8018</v>
      </c>
      <c r="J8495" s="134">
        <v>0.2308365834089956</v>
      </c>
    </row>
    <row r="8496" spans="3:10" x14ac:dyDescent="0.3">
      <c r="C8496">
        <v>8019</v>
      </c>
      <c r="D8496" s="40">
        <v>2.2765456468596832</v>
      </c>
      <c r="I8496">
        <v>8019</v>
      </c>
      <c r="J8496" s="134">
        <v>0.30150195343591091</v>
      </c>
    </row>
    <row r="8497" spans="3:10" x14ac:dyDescent="0.3">
      <c r="C8497">
        <v>8020</v>
      </c>
      <c r="D8497" s="40">
        <v>2.3921106995696007</v>
      </c>
      <c r="I8497">
        <v>8020</v>
      </c>
      <c r="J8497" s="134">
        <v>0.27968085487076189</v>
      </c>
    </row>
    <row r="8498" spans="3:10" x14ac:dyDescent="0.3">
      <c r="C8498">
        <v>8021</v>
      </c>
      <c r="D8498" s="40">
        <v>2.8609930468447837</v>
      </c>
      <c r="I8498">
        <v>8021</v>
      </c>
      <c r="J8498" s="134">
        <v>0.1363665601301165</v>
      </c>
    </row>
    <row r="8499" spans="3:10" x14ac:dyDescent="0.3">
      <c r="C8499">
        <v>8022</v>
      </c>
      <c r="D8499" s="40">
        <v>2.5899472756356499</v>
      </c>
      <c r="I8499">
        <v>8022</v>
      </c>
      <c r="J8499" s="134">
        <v>0.21698463484785568</v>
      </c>
    </row>
    <row r="8500" spans="3:10" x14ac:dyDescent="0.3">
      <c r="C8500">
        <v>8023</v>
      </c>
      <c r="D8500" s="40">
        <v>2.5521080950068424</v>
      </c>
      <c r="I8500">
        <v>8023</v>
      </c>
      <c r="J8500" s="134">
        <v>0.27237977754207643</v>
      </c>
    </row>
    <row r="8501" spans="3:10" x14ac:dyDescent="0.3">
      <c r="C8501">
        <v>8024</v>
      </c>
      <c r="D8501" s="40">
        <v>3.2953484716023711</v>
      </c>
      <c r="I8501">
        <v>8024</v>
      </c>
      <c r="J8501" s="134">
        <v>0.26728644646709876</v>
      </c>
    </row>
    <row r="8502" spans="3:10" x14ac:dyDescent="0.3">
      <c r="C8502">
        <v>8025</v>
      </c>
      <c r="D8502" s="40">
        <v>2.5503915613775145</v>
      </c>
      <c r="I8502">
        <v>8025</v>
      </c>
      <c r="J8502" s="134">
        <v>5.9651022233139672E-2</v>
      </c>
    </row>
    <row r="8503" spans="3:10" x14ac:dyDescent="0.3">
      <c r="C8503">
        <v>8026</v>
      </c>
      <c r="D8503" s="40">
        <v>2.6869615850619257</v>
      </c>
      <c r="I8503">
        <v>8026</v>
      </c>
      <c r="J8503" s="134">
        <v>0.2608229533808184</v>
      </c>
    </row>
    <row r="8504" spans="3:10" x14ac:dyDescent="0.3">
      <c r="C8504">
        <v>8027</v>
      </c>
      <c r="D8504" s="40">
        <v>3.0550486807312685</v>
      </c>
      <c r="I8504">
        <v>8027</v>
      </c>
      <c r="J8504" s="134">
        <v>0.29161976404588374</v>
      </c>
    </row>
    <row r="8505" spans="3:10" x14ac:dyDescent="0.3">
      <c r="C8505">
        <v>8028</v>
      </c>
      <c r="D8505" s="40">
        <v>2.3063673503916151</v>
      </c>
      <c r="I8505">
        <v>8028</v>
      </c>
      <c r="J8505" s="134">
        <v>0.27888907313525069</v>
      </c>
    </row>
    <row r="8506" spans="3:10" x14ac:dyDescent="0.3">
      <c r="C8506">
        <v>8029</v>
      </c>
      <c r="D8506" s="40">
        <v>2.8871954208856097</v>
      </c>
      <c r="I8506">
        <v>8029</v>
      </c>
      <c r="J8506" s="134">
        <v>0.33269044970603656</v>
      </c>
    </row>
    <row r="8507" spans="3:10" x14ac:dyDescent="0.3">
      <c r="C8507">
        <v>8030</v>
      </c>
      <c r="D8507" s="40">
        <v>2.9576426570455907</v>
      </c>
      <c r="I8507">
        <v>8030</v>
      </c>
      <c r="J8507" s="134">
        <v>0.21393192179572651</v>
      </c>
    </row>
    <row r="8508" spans="3:10" x14ac:dyDescent="0.3">
      <c r="C8508">
        <v>8031</v>
      </c>
      <c r="D8508" s="40">
        <v>3.0015841048530914</v>
      </c>
      <c r="I8508">
        <v>8031</v>
      </c>
      <c r="J8508" s="134">
        <v>0.19151624491618979</v>
      </c>
    </row>
    <row r="8509" spans="3:10" x14ac:dyDescent="0.3">
      <c r="C8509">
        <v>8032</v>
      </c>
      <c r="D8509" s="40">
        <v>2.5428441423786685</v>
      </c>
      <c r="I8509">
        <v>8032</v>
      </c>
      <c r="J8509" s="134">
        <v>0.16465166783983975</v>
      </c>
    </row>
    <row r="8510" spans="3:10" x14ac:dyDescent="0.3">
      <c r="C8510">
        <v>8033</v>
      </c>
      <c r="D8510" s="40">
        <v>2.7343072599237486</v>
      </c>
      <c r="I8510">
        <v>8033</v>
      </c>
      <c r="J8510" s="134">
        <v>0.37560313803347345</v>
      </c>
    </row>
    <row r="8511" spans="3:10" x14ac:dyDescent="0.3">
      <c r="C8511">
        <v>8034</v>
      </c>
      <c r="D8511" s="40">
        <v>2.0805277336319086</v>
      </c>
      <c r="I8511">
        <v>8034</v>
      </c>
      <c r="J8511" s="134">
        <v>0.33446755717946819</v>
      </c>
    </row>
    <row r="8512" spans="3:10" x14ac:dyDescent="0.3">
      <c r="C8512">
        <v>8035</v>
      </c>
      <c r="D8512" s="40">
        <v>2.5966739986151088</v>
      </c>
      <c r="I8512">
        <v>8035</v>
      </c>
      <c r="J8512" s="134">
        <v>0.21883141769867076</v>
      </c>
    </row>
    <row r="8513" spans="3:10" x14ac:dyDescent="0.3">
      <c r="C8513">
        <v>8036</v>
      </c>
      <c r="D8513" s="40">
        <v>2.8798667664988438</v>
      </c>
      <c r="I8513">
        <v>8036</v>
      </c>
      <c r="J8513" s="134">
        <v>0.23862960542501677</v>
      </c>
    </row>
    <row r="8514" spans="3:10" x14ac:dyDescent="0.3">
      <c r="C8514">
        <v>8037</v>
      </c>
      <c r="D8514" s="40">
        <v>2.6538182460184929</v>
      </c>
      <c r="I8514">
        <v>8037</v>
      </c>
      <c r="J8514" s="134">
        <v>0.21814005269546888</v>
      </c>
    </row>
    <row r="8515" spans="3:10" x14ac:dyDescent="0.3">
      <c r="C8515">
        <v>8038</v>
      </c>
      <c r="D8515" s="40">
        <v>1.8934562733018847</v>
      </c>
      <c r="I8515">
        <v>8038</v>
      </c>
      <c r="J8515" s="134">
        <v>0.37653575397821415</v>
      </c>
    </row>
    <row r="8516" spans="3:10" x14ac:dyDescent="0.3">
      <c r="C8516">
        <v>8039</v>
      </c>
      <c r="D8516" s="40">
        <v>2.1549692609969435</v>
      </c>
      <c r="I8516">
        <v>8039</v>
      </c>
      <c r="J8516" s="134">
        <v>0.30403419442676727</v>
      </c>
    </row>
    <row r="8517" spans="3:10" x14ac:dyDescent="0.3">
      <c r="C8517">
        <v>8040</v>
      </c>
      <c r="D8517" s="40">
        <v>3.0083179458763087</v>
      </c>
      <c r="I8517">
        <v>8040</v>
      </c>
      <c r="J8517" s="134">
        <v>0.37251904944824155</v>
      </c>
    </row>
    <row r="8518" spans="3:10" x14ac:dyDescent="0.3">
      <c r="C8518">
        <v>8041</v>
      </c>
      <c r="D8518" s="40">
        <v>2.3158636988886974</v>
      </c>
      <c r="I8518">
        <v>8041</v>
      </c>
      <c r="J8518" s="134">
        <v>0.2583651513094396</v>
      </c>
    </row>
    <row r="8519" spans="3:10" x14ac:dyDescent="0.3">
      <c r="C8519">
        <v>8042</v>
      </c>
      <c r="D8519" s="40">
        <v>1.8539405737447687</v>
      </c>
      <c r="I8519">
        <v>8042</v>
      </c>
      <c r="J8519" s="134">
        <v>0.28374943752647264</v>
      </c>
    </row>
    <row r="8520" spans="3:10" x14ac:dyDescent="0.3">
      <c r="C8520">
        <v>8043</v>
      </c>
      <c r="D8520" s="40">
        <v>1.9715937838407207</v>
      </c>
      <c r="I8520">
        <v>8043</v>
      </c>
      <c r="J8520" s="134">
        <v>0.23318406341743358</v>
      </c>
    </row>
    <row r="8521" spans="3:10" x14ac:dyDescent="0.3">
      <c r="C8521">
        <v>8044</v>
      </c>
      <c r="D8521" s="40">
        <v>2.3171653617522354</v>
      </c>
      <c r="I8521">
        <v>8044</v>
      </c>
      <c r="J8521" s="134">
        <v>0.2598025647060398</v>
      </c>
    </row>
    <row r="8522" spans="3:10" x14ac:dyDescent="0.3">
      <c r="C8522">
        <v>8045</v>
      </c>
      <c r="D8522" s="40">
        <v>3.3022673635043396</v>
      </c>
      <c r="I8522">
        <v>8045</v>
      </c>
      <c r="J8522" s="134">
        <v>8.650303655494973E-2</v>
      </c>
    </row>
    <row r="8523" spans="3:10" x14ac:dyDescent="0.3">
      <c r="C8523">
        <v>8046</v>
      </c>
      <c r="D8523" s="40">
        <v>1.9961845895718522</v>
      </c>
      <c r="I8523">
        <v>8046</v>
      </c>
      <c r="J8523" s="134">
        <v>0.33634267808153773</v>
      </c>
    </row>
    <row r="8524" spans="3:10" x14ac:dyDescent="0.3">
      <c r="C8524">
        <v>8047</v>
      </c>
      <c r="D8524" s="40">
        <v>3.3204010327931099</v>
      </c>
      <c r="I8524">
        <v>8047</v>
      </c>
      <c r="J8524" s="134">
        <v>0.29191546072959396</v>
      </c>
    </row>
    <row r="8525" spans="3:10" x14ac:dyDescent="0.3">
      <c r="C8525">
        <v>8048</v>
      </c>
      <c r="D8525" s="40">
        <v>2.6170292062264204</v>
      </c>
      <c r="I8525">
        <v>8048</v>
      </c>
      <c r="J8525" s="134">
        <v>0.21429628814702673</v>
      </c>
    </row>
    <row r="8526" spans="3:10" x14ac:dyDescent="0.3">
      <c r="C8526">
        <v>8049</v>
      </c>
      <c r="D8526" s="40">
        <v>2.5392463813792445</v>
      </c>
      <c r="I8526">
        <v>8049</v>
      </c>
      <c r="J8526" s="134">
        <v>0.31436208778772023</v>
      </c>
    </row>
    <row r="8527" spans="3:10" x14ac:dyDescent="0.3">
      <c r="C8527">
        <v>8050</v>
      </c>
      <c r="D8527" s="40">
        <v>2.3489979252304471</v>
      </c>
      <c r="I8527">
        <v>8050</v>
      </c>
      <c r="J8527" s="134">
        <v>0.12558408095961227</v>
      </c>
    </row>
    <row r="8528" spans="3:10" x14ac:dyDescent="0.3">
      <c r="C8528">
        <v>8051</v>
      </c>
      <c r="D8528" s="40">
        <v>2.7174255461370849</v>
      </c>
      <c r="I8528">
        <v>8051</v>
      </c>
      <c r="J8528" s="134">
        <v>0.17346749738216483</v>
      </c>
    </row>
    <row r="8529" spans="3:10" x14ac:dyDescent="0.3">
      <c r="C8529">
        <v>8052</v>
      </c>
      <c r="D8529" s="40">
        <v>2.8200288461367267</v>
      </c>
      <c r="I8529">
        <v>8052</v>
      </c>
      <c r="J8529" s="134">
        <v>0.34359267413995709</v>
      </c>
    </row>
    <row r="8530" spans="3:10" x14ac:dyDescent="0.3">
      <c r="C8530">
        <v>8053</v>
      </c>
      <c r="D8530" s="40">
        <v>2.719101268047055</v>
      </c>
      <c r="I8530">
        <v>8053</v>
      </c>
      <c r="J8530" s="134">
        <v>0.26227326067088419</v>
      </c>
    </row>
    <row r="8531" spans="3:10" x14ac:dyDescent="0.3">
      <c r="C8531">
        <v>8054</v>
      </c>
      <c r="D8531" s="40">
        <v>2.5010751067149251</v>
      </c>
      <c r="I8531">
        <v>8054</v>
      </c>
      <c r="J8531" s="134">
        <v>0.24258050547675714</v>
      </c>
    </row>
    <row r="8532" spans="3:10" x14ac:dyDescent="0.3">
      <c r="C8532">
        <v>8055</v>
      </c>
      <c r="D8532" s="40">
        <v>3.3301271283698299</v>
      </c>
      <c r="I8532">
        <v>8055</v>
      </c>
      <c r="J8532" s="134">
        <v>0.20452379299969081</v>
      </c>
    </row>
    <row r="8533" spans="3:10" x14ac:dyDescent="0.3">
      <c r="C8533">
        <v>8056</v>
      </c>
      <c r="D8533" s="40">
        <v>2.2885547999214215</v>
      </c>
      <c r="I8533">
        <v>8056</v>
      </c>
      <c r="J8533" s="134">
        <v>0.20358426374377614</v>
      </c>
    </row>
    <row r="8534" spans="3:10" x14ac:dyDescent="0.3">
      <c r="C8534">
        <v>8057</v>
      </c>
      <c r="D8534" s="40">
        <v>2.8222071853874886</v>
      </c>
      <c r="I8534">
        <v>8057</v>
      </c>
      <c r="J8534" s="134">
        <v>0.26631687915109237</v>
      </c>
    </row>
    <row r="8535" spans="3:10" x14ac:dyDescent="0.3">
      <c r="C8535">
        <v>8058</v>
      </c>
      <c r="D8535" s="40">
        <v>2.3378375779789153</v>
      </c>
      <c r="I8535">
        <v>8058</v>
      </c>
      <c r="J8535" s="134">
        <v>0.30676532652734068</v>
      </c>
    </row>
    <row r="8536" spans="3:10" x14ac:dyDescent="0.3">
      <c r="C8536">
        <v>8059</v>
      </c>
      <c r="D8536" s="40">
        <v>2.1224765315697001</v>
      </c>
      <c r="I8536">
        <v>8059</v>
      </c>
      <c r="J8536" s="134">
        <v>0.17717695765848895</v>
      </c>
    </row>
    <row r="8537" spans="3:10" x14ac:dyDescent="0.3">
      <c r="C8537">
        <v>8060</v>
      </c>
      <c r="D8537" s="40">
        <v>3.2480656691004683</v>
      </c>
      <c r="I8537">
        <v>8060</v>
      </c>
      <c r="J8537" s="134">
        <v>0.23527813700859324</v>
      </c>
    </row>
    <row r="8538" spans="3:10" x14ac:dyDescent="0.3">
      <c r="C8538">
        <v>8061</v>
      </c>
      <c r="D8538" s="40">
        <v>2.2378878508072062</v>
      </c>
      <c r="I8538">
        <v>8061</v>
      </c>
      <c r="J8538" s="134">
        <v>0.10657389839571141</v>
      </c>
    </row>
    <row r="8539" spans="3:10" x14ac:dyDescent="0.3">
      <c r="C8539">
        <v>8062</v>
      </c>
      <c r="D8539" s="40">
        <v>1.7690433187151462</v>
      </c>
      <c r="I8539">
        <v>8062</v>
      </c>
      <c r="J8539" s="134">
        <v>0.14705613428402042</v>
      </c>
    </row>
    <row r="8540" spans="3:10" x14ac:dyDescent="0.3">
      <c r="C8540">
        <v>8063</v>
      </c>
      <c r="D8540" s="40">
        <v>1.8668696810002143</v>
      </c>
      <c r="I8540">
        <v>8063</v>
      </c>
      <c r="J8540" s="134">
        <v>0.13683816656982084</v>
      </c>
    </row>
    <row r="8541" spans="3:10" x14ac:dyDescent="0.3">
      <c r="C8541">
        <v>8064</v>
      </c>
      <c r="D8541" s="40">
        <v>2.460546964073079</v>
      </c>
      <c r="I8541">
        <v>8064</v>
      </c>
      <c r="J8541" s="134">
        <v>0.1392510183698874</v>
      </c>
    </row>
    <row r="8542" spans="3:10" x14ac:dyDescent="0.3">
      <c r="C8542">
        <v>8065</v>
      </c>
      <c r="D8542" s="40">
        <v>2.1457728688265592</v>
      </c>
      <c r="I8542">
        <v>8065</v>
      </c>
      <c r="J8542" s="134">
        <v>0.34834046855356937</v>
      </c>
    </row>
    <row r="8543" spans="3:10" x14ac:dyDescent="0.3">
      <c r="C8543">
        <v>8066</v>
      </c>
      <c r="D8543" s="40">
        <v>2.9286629547579084</v>
      </c>
      <c r="I8543">
        <v>8066</v>
      </c>
      <c r="J8543" s="134">
        <v>0.25496820349011795</v>
      </c>
    </row>
    <row r="8544" spans="3:10" x14ac:dyDescent="0.3">
      <c r="C8544">
        <v>8067</v>
      </c>
      <c r="D8544" s="40">
        <v>1.9967013992968128</v>
      </c>
      <c r="I8544">
        <v>8067</v>
      </c>
      <c r="J8544" s="134">
        <v>0.27757968529216859</v>
      </c>
    </row>
    <row r="8545" spans="3:10" x14ac:dyDescent="0.3">
      <c r="C8545">
        <v>8068</v>
      </c>
      <c r="D8545" s="40">
        <v>2.537225587347403</v>
      </c>
      <c r="I8545">
        <v>8068</v>
      </c>
      <c r="J8545" s="134">
        <v>0.3371679312047362</v>
      </c>
    </row>
    <row r="8546" spans="3:10" x14ac:dyDescent="0.3">
      <c r="C8546">
        <v>8069</v>
      </c>
      <c r="D8546" s="40">
        <v>1.9516222743283316</v>
      </c>
      <c r="I8546">
        <v>8069</v>
      </c>
      <c r="J8546" s="134">
        <v>0.27934356573445518</v>
      </c>
    </row>
    <row r="8547" spans="3:10" x14ac:dyDescent="0.3">
      <c r="C8547">
        <v>8070</v>
      </c>
      <c r="D8547" s="40">
        <v>2.640666069689197</v>
      </c>
      <c r="I8547">
        <v>8070</v>
      </c>
      <c r="J8547" s="134">
        <v>0.16277554979643649</v>
      </c>
    </row>
    <row r="8548" spans="3:10" x14ac:dyDescent="0.3">
      <c r="C8548">
        <v>8071</v>
      </c>
      <c r="D8548" s="40">
        <v>2.1822252655916334</v>
      </c>
      <c r="I8548">
        <v>8071</v>
      </c>
      <c r="J8548" s="134">
        <v>0.19410754787354922</v>
      </c>
    </row>
    <row r="8549" spans="3:10" x14ac:dyDescent="0.3">
      <c r="C8549">
        <v>8072</v>
      </c>
      <c r="D8549" s="40">
        <v>2.3300837169990833</v>
      </c>
      <c r="I8549">
        <v>8072</v>
      </c>
      <c r="J8549" s="134">
        <v>0.11162229132825208</v>
      </c>
    </row>
    <row r="8550" spans="3:10" x14ac:dyDescent="0.3">
      <c r="C8550">
        <v>8073</v>
      </c>
      <c r="D8550" s="40">
        <v>2.962223037895563</v>
      </c>
      <c r="I8550">
        <v>8073</v>
      </c>
      <c r="J8550" s="134">
        <v>0.11438835015159454</v>
      </c>
    </row>
    <row r="8551" spans="3:10" x14ac:dyDescent="0.3">
      <c r="C8551">
        <v>8074</v>
      </c>
      <c r="D8551" s="40">
        <v>3.0942337555482782</v>
      </c>
      <c r="I8551">
        <v>8074</v>
      </c>
      <c r="J8551" s="134">
        <v>0.15550250535851817</v>
      </c>
    </row>
    <row r="8552" spans="3:10" x14ac:dyDescent="0.3">
      <c r="C8552">
        <v>8075</v>
      </c>
      <c r="D8552" s="40">
        <v>2.6669165170916407</v>
      </c>
      <c r="I8552">
        <v>8075</v>
      </c>
      <c r="J8552" s="134">
        <v>0.30405950053945485</v>
      </c>
    </row>
    <row r="8553" spans="3:10" x14ac:dyDescent="0.3">
      <c r="C8553">
        <v>8076</v>
      </c>
      <c r="D8553" s="40">
        <v>2.2711711862530164</v>
      </c>
      <c r="I8553">
        <v>8076</v>
      </c>
      <c r="J8553" s="134">
        <v>0.19699129386830916</v>
      </c>
    </row>
    <row r="8554" spans="3:10" x14ac:dyDescent="0.3">
      <c r="C8554">
        <v>8077</v>
      </c>
      <c r="D8554" s="40">
        <v>2.2841994764001909</v>
      </c>
      <c r="I8554">
        <v>8077</v>
      </c>
      <c r="J8554" s="134">
        <v>0.21471762890454138</v>
      </c>
    </row>
    <row r="8555" spans="3:10" x14ac:dyDescent="0.3">
      <c r="C8555">
        <v>8078</v>
      </c>
      <c r="D8555" s="40">
        <v>2.9193767372864867</v>
      </c>
      <c r="I8555">
        <v>8078</v>
      </c>
      <c r="J8555" s="134">
        <v>0.33665289241726359</v>
      </c>
    </row>
    <row r="8556" spans="3:10" x14ac:dyDescent="0.3">
      <c r="C8556">
        <v>8079</v>
      </c>
      <c r="D8556" s="40">
        <v>3.0086807126873412</v>
      </c>
      <c r="I8556">
        <v>8079</v>
      </c>
      <c r="J8556" s="134">
        <v>6.350600468836376E-2</v>
      </c>
    </row>
    <row r="8557" spans="3:10" x14ac:dyDescent="0.3">
      <c r="C8557">
        <v>8080</v>
      </c>
      <c r="D8557" s="40">
        <v>1.9936947052247453</v>
      </c>
      <c r="I8557">
        <v>8080</v>
      </c>
      <c r="J8557" s="134">
        <v>0.35386279141639099</v>
      </c>
    </row>
    <row r="8558" spans="3:10" x14ac:dyDescent="0.3">
      <c r="C8558">
        <v>8081</v>
      </c>
      <c r="D8558" s="40">
        <v>2.5746519419531699</v>
      </c>
      <c r="I8558">
        <v>8081</v>
      </c>
      <c r="J8558" s="134">
        <v>0.28074306689739559</v>
      </c>
    </row>
    <row r="8559" spans="3:10" x14ac:dyDescent="0.3">
      <c r="C8559">
        <v>8082</v>
      </c>
      <c r="D8559" s="40">
        <v>2.2544970996975762</v>
      </c>
      <c r="I8559">
        <v>8082</v>
      </c>
      <c r="J8559" s="134">
        <v>0.13232017078028901</v>
      </c>
    </row>
    <row r="8560" spans="3:10" x14ac:dyDescent="0.3">
      <c r="C8560">
        <v>8083</v>
      </c>
      <c r="D8560" s="40">
        <v>2.8161124014363126</v>
      </c>
      <c r="I8560">
        <v>8083</v>
      </c>
      <c r="J8560" s="134">
        <v>0.293750363792467</v>
      </c>
    </row>
    <row r="8561" spans="3:10" x14ac:dyDescent="0.3">
      <c r="C8561">
        <v>8084</v>
      </c>
      <c r="D8561" s="40">
        <v>1.9826195336773622</v>
      </c>
      <c r="I8561">
        <v>8084</v>
      </c>
      <c r="J8561" s="134">
        <v>0.261303039729327</v>
      </c>
    </row>
    <row r="8562" spans="3:10" x14ac:dyDescent="0.3">
      <c r="C8562">
        <v>8085</v>
      </c>
      <c r="D8562" s="40">
        <v>2.8169155811150097</v>
      </c>
      <c r="I8562">
        <v>8085</v>
      </c>
      <c r="J8562" s="134">
        <v>0.26715275621781176</v>
      </c>
    </row>
    <row r="8563" spans="3:10" x14ac:dyDescent="0.3">
      <c r="C8563">
        <v>8086</v>
      </c>
      <c r="D8563" s="40">
        <v>2.5254839139782206</v>
      </c>
      <c r="I8563">
        <v>8086</v>
      </c>
      <c r="J8563" s="134">
        <v>0.2661994556042766</v>
      </c>
    </row>
    <row r="8564" spans="3:10" x14ac:dyDescent="0.3">
      <c r="C8564">
        <v>8087</v>
      </c>
      <c r="D8564" s="40">
        <v>1.6822357594502328</v>
      </c>
      <c r="I8564">
        <v>8087</v>
      </c>
      <c r="J8564" s="134">
        <v>0.17283306991252689</v>
      </c>
    </row>
    <row r="8565" spans="3:10" x14ac:dyDescent="0.3">
      <c r="C8565">
        <v>8088</v>
      </c>
      <c r="D8565" s="40">
        <v>2.5318651302547925</v>
      </c>
      <c r="I8565">
        <v>8088</v>
      </c>
      <c r="J8565" s="134">
        <v>0.3069622284132576</v>
      </c>
    </row>
    <row r="8566" spans="3:10" x14ac:dyDescent="0.3">
      <c r="C8566">
        <v>8089</v>
      </c>
      <c r="D8566" s="40">
        <v>2.4825432932784777</v>
      </c>
      <c r="I8566">
        <v>8089</v>
      </c>
      <c r="J8566" s="134">
        <v>0.40211187804730231</v>
      </c>
    </row>
    <row r="8567" spans="3:10" x14ac:dyDescent="0.3">
      <c r="C8567">
        <v>8090</v>
      </c>
      <c r="D8567" s="40">
        <v>2.6262014100968369</v>
      </c>
      <c r="I8567">
        <v>8090</v>
      </c>
      <c r="J8567" s="134">
        <v>0.29332403707793442</v>
      </c>
    </row>
    <row r="8568" spans="3:10" x14ac:dyDescent="0.3">
      <c r="C8568">
        <v>8091</v>
      </c>
      <c r="D8568" s="40">
        <v>2.5640795020033242</v>
      </c>
      <c r="I8568">
        <v>8091</v>
      </c>
      <c r="J8568" s="134">
        <v>0.20764345106549809</v>
      </c>
    </row>
    <row r="8569" spans="3:10" x14ac:dyDescent="0.3">
      <c r="C8569">
        <v>8092</v>
      </c>
      <c r="D8569" s="40">
        <v>1.7378723699612402</v>
      </c>
      <c r="I8569">
        <v>8092</v>
      </c>
      <c r="J8569" s="134">
        <v>0.29560138539335967</v>
      </c>
    </row>
    <row r="8570" spans="3:10" x14ac:dyDescent="0.3">
      <c r="C8570">
        <v>8093</v>
      </c>
      <c r="D8570" s="40">
        <v>3.3619202845193383</v>
      </c>
      <c r="I8570">
        <v>8093</v>
      </c>
      <c r="J8570" s="134">
        <v>0.1218023392801808</v>
      </c>
    </row>
    <row r="8571" spans="3:10" x14ac:dyDescent="0.3">
      <c r="C8571">
        <v>8094</v>
      </c>
      <c r="D8571" s="40">
        <v>2.541311860511315</v>
      </c>
      <c r="I8571">
        <v>8094</v>
      </c>
      <c r="J8571" s="134">
        <v>0.25013295145043224</v>
      </c>
    </row>
    <row r="8572" spans="3:10" x14ac:dyDescent="0.3">
      <c r="C8572">
        <v>8095</v>
      </c>
      <c r="D8572" s="40">
        <v>2.1753831198225333</v>
      </c>
      <c r="I8572">
        <v>8095</v>
      </c>
      <c r="J8572" s="134">
        <v>0.20373140253053212</v>
      </c>
    </row>
    <row r="8573" spans="3:10" x14ac:dyDescent="0.3">
      <c r="C8573">
        <v>8096</v>
      </c>
      <c r="D8573" s="40">
        <v>2.2476868765816898</v>
      </c>
      <c r="I8573">
        <v>8096</v>
      </c>
      <c r="J8573" s="134">
        <v>0.20056744449512554</v>
      </c>
    </row>
    <row r="8574" spans="3:10" x14ac:dyDescent="0.3">
      <c r="C8574">
        <v>8097</v>
      </c>
      <c r="D8574" s="40">
        <v>2.8513362662478445</v>
      </c>
      <c r="I8574">
        <v>8097</v>
      </c>
      <c r="J8574" s="134">
        <v>0.27128435364621639</v>
      </c>
    </row>
    <row r="8575" spans="3:10" x14ac:dyDescent="0.3">
      <c r="C8575">
        <v>8098</v>
      </c>
      <c r="D8575" s="40">
        <v>3.3631484840907868</v>
      </c>
      <c r="I8575">
        <v>8098</v>
      </c>
      <c r="J8575" s="134">
        <v>0.21308524139959073</v>
      </c>
    </row>
    <row r="8576" spans="3:10" x14ac:dyDescent="0.3">
      <c r="C8576">
        <v>8099</v>
      </c>
      <c r="D8576" s="40">
        <v>2.3021571909960481</v>
      </c>
      <c r="I8576">
        <v>8099</v>
      </c>
      <c r="J8576" s="134">
        <v>0.3313017544003658</v>
      </c>
    </row>
    <row r="8577" spans="3:10" x14ac:dyDescent="0.3">
      <c r="C8577">
        <v>8100</v>
      </c>
      <c r="D8577" s="40">
        <v>3.3370216245820097</v>
      </c>
      <c r="I8577">
        <v>8100</v>
      </c>
      <c r="J8577" s="134">
        <v>0.27547966556799208</v>
      </c>
    </row>
    <row r="8578" spans="3:10" x14ac:dyDescent="0.3">
      <c r="C8578">
        <v>8101</v>
      </c>
      <c r="D8578" s="40">
        <v>2.685576040471171</v>
      </c>
      <c r="I8578">
        <v>8101</v>
      </c>
      <c r="J8578" s="134">
        <v>0.16409959965177867</v>
      </c>
    </row>
    <row r="8579" spans="3:10" x14ac:dyDescent="0.3">
      <c r="C8579">
        <v>8102</v>
      </c>
      <c r="D8579" s="40">
        <v>3.6055217993469291</v>
      </c>
      <c r="I8579">
        <v>8102</v>
      </c>
      <c r="J8579" s="134">
        <v>0.20740437735736417</v>
      </c>
    </row>
    <row r="8580" spans="3:10" x14ac:dyDescent="0.3">
      <c r="C8580">
        <v>8103</v>
      </c>
      <c r="D8580" s="40">
        <v>1.9705165125484547</v>
      </c>
      <c r="I8580">
        <v>8103</v>
      </c>
      <c r="J8580" s="134">
        <v>0.28251084604266574</v>
      </c>
    </row>
    <row r="8581" spans="3:10" x14ac:dyDescent="0.3">
      <c r="C8581">
        <v>8104</v>
      </c>
      <c r="D8581" s="40">
        <v>2.5505146344785627</v>
      </c>
      <c r="I8581">
        <v>8104</v>
      </c>
      <c r="J8581" s="134">
        <v>0.36544998956201002</v>
      </c>
    </row>
    <row r="8582" spans="3:10" x14ac:dyDescent="0.3">
      <c r="C8582">
        <v>8105</v>
      </c>
      <c r="D8582" s="40">
        <v>3.0770626595074391</v>
      </c>
      <c r="I8582">
        <v>8105</v>
      </c>
      <c r="J8582" s="134">
        <v>0.23559990857710744</v>
      </c>
    </row>
    <row r="8583" spans="3:10" x14ac:dyDescent="0.3">
      <c r="C8583">
        <v>8106</v>
      </c>
      <c r="D8583" s="40">
        <v>2.4448198270027488</v>
      </c>
      <c r="I8583">
        <v>8106</v>
      </c>
      <c r="J8583" s="134">
        <v>0.37649036255691692</v>
      </c>
    </row>
    <row r="8584" spans="3:10" x14ac:dyDescent="0.3">
      <c r="C8584">
        <v>8107</v>
      </c>
      <c r="D8584" s="40">
        <v>2.1686894599991549</v>
      </c>
      <c r="I8584">
        <v>8107</v>
      </c>
      <c r="J8584" s="134">
        <v>0.20287206432761562</v>
      </c>
    </row>
    <row r="8585" spans="3:10" x14ac:dyDescent="0.3">
      <c r="C8585">
        <v>8108</v>
      </c>
      <c r="D8585" s="40">
        <v>2.7283504554502942</v>
      </c>
      <c r="I8585">
        <v>8108</v>
      </c>
      <c r="J8585" s="134">
        <v>0.16564469839116724</v>
      </c>
    </row>
    <row r="8586" spans="3:10" x14ac:dyDescent="0.3">
      <c r="C8586">
        <v>8109</v>
      </c>
      <c r="D8586" s="40">
        <v>3.2334555309019763</v>
      </c>
      <c r="I8586">
        <v>8109</v>
      </c>
      <c r="J8586" s="134">
        <v>0.10419661342317466</v>
      </c>
    </row>
    <row r="8587" spans="3:10" x14ac:dyDescent="0.3">
      <c r="C8587">
        <v>8110</v>
      </c>
      <c r="D8587" s="40">
        <v>2.846286377921345</v>
      </c>
      <c r="I8587">
        <v>8110</v>
      </c>
      <c r="J8587" s="134">
        <v>0.34912589354918455</v>
      </c>
    </row>
    <row r="8588" spans="3:10" x14ac:dyDescent="0.3">
      <c r="C8588">
        <v>8111</v>
      </c>
      <c r="D8588" s="40">
        <v>1.5193895427094586</v>
      </c>
      <c r="I8588">
        <v>8111</v>
      </c>
      <c r="J8588" s="134">
        <v>0.196244411319213</v>
      </c>
    </row>
    <row r="8589" spans="3:10" x14ac:dyDescent="0.3">
      <c r="C8589">
        <v>8112</v>
      </c>
      <c r="D8589" s="40">
        <v>2.2147128405141197</v>
      </c>
      <c r="I8589">
        <v>8112</v>
      </c>
      <c r="J8589" s="134">
        <v>0.1160280630435635</v>
      </c>
    </row>
    <row r="8590" spans="3:10" x14ac:dyDescent="0.3">
      <c r="C8590">
        <v>8113</v>
      </c>
      <c r="D8590" s="40">
        <v>2.2549399076732812</v>
      </c>
      <c r="I8590">
        <v>8113</v>
      </c>
      <c r="J8590" s="134">
        <v>0.24612057581012081</v>
      </c>
    </row>
    <row r="8591" spans="3:10" x14ac:dyDescent="0.3">
      <c r="C8591">
        <v>8114</v>
      </c>
      <c r="D8591" s="40">
        <v>2.8656268126627311</v>
      </c>
      <c r="I8591">
        <v>8114</v>
      </c>
      <c r="J8591" s="134">
        <v>0.1817276497304896</v>
      </c>
    </row>
    <row r="8592" spans="3:10" x14ac:dyDescent="0.3">
      <c r="C8592">
        <v>8115</v>
      </c>
      <c r="D8592" s="40">
        <v>2.0062966468767702</v>
      </c>
      <c r="I8592">
        <v>8115</v>
      </c>
      <c r="J8592" s="134">
        <v>0.22317652335503579</v>
      </c>
    </row>
    <row r="8593" spans="3:10" x14ac:dyDescent="0.3">
      <c r="C8593">
        <v>8116</v>
      </c>
      <c r="D8593" s="40">
        <v>2.0421660905896331</v>
      </c>
      <c r="I8593">
        <v>8116</v>
      </c>
      <c r="J8593" s="134">
        <v>0.37656741330602728</v>
      </c>
    </row>
    <row r="8594" spans="3:10" x14ac:dyDescent="0.3">
      <c r="C8594">
        <v>8117</v>
      </c>
      <c r="D8594" s="40">
        <v>2.2414497098668593</v>
      </c>
      <c r="I8594">
        <v>8117</v>
      </c>
      <c r="J8594" s="134">
        <v>0.24734985409542198</v>
      </c>
    </row>
    <row r="8595" spans="3:10" x14ac:dyDescent="0.3">
      <c r="C8595">
        <v>8118</v>
      </c>
      <c r="D8595" s="40">
        <v>2.9245602357663967</v>
      </c>
      <c r="I8595">
        <v>8118</v>
      </c>
      <c r="J8595" s="134">
        <v>0.30940412861397815</v>
      </c>
    </row>
    <row r="8596" spans="3:10" x14ac:dyDescent="0.3">
      <c r="C8596">
        <v>8119</v>
      </c>
      <c r="D8596" s="40">
        <v>2.7335719574440089</v>
      </c>
      <c r="I8596">
        <v>8119</v>
      </c>
      <c r="J8596" s="134">
        <v>0.18769129237995097</v>
      </c>
    </row>
    <row r="8597" spans="3:10" x14ac:dyDescent="0.3">
      <c r="C8597">
        <v>8120</v>
      </c>
      <c r="D8597" s="40">
        <v>3.144972833626388</v>
      </c>
      <c r="I8597">
        <v>8120</v>
      </c>
      <c r="J8597" s="134">
        <v>0.27743860871311599</v>
      </c>
    </row>
    <row r="8598" spans="3:10" x14ac:dyDescent="0.3">
      <c r="C8598">
        <v>8121</v>
      </c>
      <c r="D8598" s="40">
        <v>3.1765780577234777</v>
      </c>
      <c r="I8598">
        <v>8121</v>
      </c>
      <c r="J8598" s="134">
        <v>0.27499687025653663</v>
      </c>
    </row>
    <row r="8599" spans="3:10" x14ac:dyDescent="0.3">
      <c r="C8599">
        <v>8122</v>
      </c>
      <c r="D8599" s="40">
        <v>1.6793559891700767</v>
      </c>
      <c r="I8599">
        <v>8122</v>
      </c>
      <c r="J8599" s="134">
        <v>0.28039486482017861</v>
      </c>
    </row>
    <row r="8600" spans="3:10" x14ac:dyDescent="0.3">
      <c r="C8600">
        <v>8123</v>
      </c>
      <c r="D8600" s="40">
        <v>1.9097217337363503</v>
      </c>
      <c r="I8600">
        <v>8123</v>
      </c>
      <c r="J8600" s="134">
        <v>0.25080347403587688</v>
      </c>
    </row>
    <row r="8601" spans="3:10" x14ac:dyDescent="0.3">
      <c r="C8601">
        <v>8124</v>
      </c>
      <c r="D8601" s="40">
        <v>2.3161553984543461</v>
      </c>
      <c r="I8601">
        <v>8124</v>
      </c>
      <c r="J8601" s="134">
        <v>0.31020730795042173</v>
      </c>
    </row>
    <row r="8602" spans="3:10" x14ac:dyDescent="0.3">
      <c r="C8602">
        <v>8125</v>
      </c>
      <c r="D8602" s="40">
        <v>2.3695711332185412</v>
      </c>
      <c r="I8602">
        <v>8125</v>
      </c>
      <c r="J8602" s="134">
        <v>0.18873818953920485</v>
      </c>
    </row>
    <row r="8603" spans="3:10" x14ac:dyDescent="0.3">
      <c r="C8603">
        <v>8126</v>
      </c>
      <c r="D8603" s="40">
        <v>2.8937128004051638</v>
      </c>
      <c r="I8603">
        <v>8126</v>
      </c>
      <c r="J8603" s="134">
        <v>0.25037329140472742</v>
      </c>
    </row>
    <row r="8604" spans="3:10" x14ac:dyDescent="0.3">
      <c r="C8604">
        <v>8127</v>
      </c>
      <c r="D8604" s="40">
        <v>2.7512386915601055</v>
      </c>
      <c r="I8604">
        <v>8127</v>
      </c>
      <c r="J8604" s="134">
        <v>8.3525647328752894E-2</v>
      </c>
    </row>
    <row r="8605" spans="3:10" x14ac:dyDescent="0.3">
      <c r="C8605">
        <v>8128</v>
      </c>
      <c r="D8605" s="40">
        <v>2.4760115781449441</v>
      </c>
      <c r="I8605">
        <v>8128</v>
      </c>
      <c r="J8605" s="134">
        <v>0.21175131887319965</v>
      </c>
    </row>
    <row r="8606" spans="3:10" x14ac:dyDescent="0.3">
      <c r="C8606">
        <v>8129</v>
      </c>
      <c r="D8606" s="40">
        <v>2.4208720933199235</v>
      </c>
      <c r="I8606">
        <v>8129</v>
      </c>
      <c r="J8606" s="134">
        <v>0.19638221062872963</v>
      </c>
    </row>
    <row r="8607" spans="3:10" x14ac:dyDescent="0.3">
      <c r="C8607">
        <v>8130</v>
      </c>
      <c r="D8607" s="40">
        <v>3.0895985705035871</v>
      </c>
      <c r="I8607">
        <v>8130</v>
      </c>
      <c r="J8607" s="134">
        <v>0.19697571606120023</v>
      </c>
    </row>
    <row r="8608" spans="3:10" x14ac:dyDescent="0.3">
      <c r="C8608">
        <v>8131</v>
      </c>
      <c r="D8608" s="40">
        <v>2.8260851739263577</v>
      </c>
      <c r="I8608">
        <v>8131</v>
      </c>
      <c r="J8608" s="134">
        <v>0.18492872157999574</v>
      </c>
    </row>
    <row r="8609" spans="3:10" x14ac:dyDescent="0.3">
      <c r="C8609">
        <v>8132</v>
      </c>
      <c r="D8609" s="40">
        <v>3.4572691876047394</v>
      </c>
      <c r="I8609">
        <v>8132</v>
      </c>
      <c r="J8609" s="134">
        <v>0.32694466990128102</v>
      </c>
    </row>
    <row r="8610" spans="3:10" x14ac:dyDescent="0.3">
      <c r="C8610">
        <v>8133</v>
      </c>
      <c r="D8610" s="40">
        <v>2.8904040086452278</v>
      </c>
      <c r="I8610">
        <v>8133</v>
      </c>
      <c r="J8610" s="134">
        <v>0.2707885757706987</v>
      </c>
    </row>
    <row r="8611" spans="3:10" x14ac:dyDescent="0.3">
      <c r="C8611">
        <v>8134</v>
      </c>
      <c r="D8611" s="40">
        <v>2.1122330437424806</v>
      </c>
      <c r="I8611">
        <v>8134</v>
      </c>
      <c r="J8611" s="134">
        <v>0.30382471161187108</v>
      </c>
    </row>
    <row r="8612" spans="3:10" x14ac:dyDescent="0.3">
      <c r="C8612">
        <v>8135</v>
      </c>
      <c r="D8612" s="40">
        <v>2.6822166346859078</v>
      </c>
      <c r="I8612">
        <v>8135</v>
      </c>
      <c r="J8612" s="134">
        <v>0.27507623193672148</v>
      </c>
    </row>
    <row r="8613" spans="3:10" x14ac:dyDescent="0.3">
      <c r="C8613">
        <v>8136</v>
      </c>
      <c r="D8613" s="40">
        <v>2.666540390784907</v>
      </c>
      <c r="I8613">
        <v>8136</v>
      </c>
      <c r="J8613" s="134">
        <v>0.23425996418670869</v>
      </c>
    </row>
    <row r="8614" spans="3:10" x14ac:dyDescent="0.3">
      <c r="C8614">
        <v>8137</v>
      </c>
      <c r="D8614" s="40">
        <v>2.256237045841877</v>
      </c>
      <c r="I8614">
        <v>8137</v>
      </c>
      <c r="J8614" s="134">
        <v>0.32119960556323401</v>
      </c>
    </row>
    <row r="8615" spans="3:10" x14ac:dyDescent="0.3">
      <c r="C8615">
        <v>8138</v>
      </c>
      <c r="D8615" s="40">
        <v>2.629525593239098</v>
      </c>
      <c r="I8615">
        <v>8138</v>
      </c>
      <c r="J8615" s="134">
        <v>0.26768796261002725</v>
      </c>
    </row>
    <row r="8616" spans="3:10" x14ac:dyDescent="0.3">
      <c r="C8616">
        <v>8139</v>
      </c>
      <c r="D8616" s="40">
        <v>2.8521457372645522</v>
      </c>
      <c r="I8616">
        <v>8139</v>
      </c>
      <c r="J8616" s="134">
        <v>0.22776653317274054</v>
      </c>
    </row>
    <row r="8617" spans="3:10" x14ac:dyDescent="0.3">
      <c r="C8617">
        <v>8140</v>
      </c>
      <c r="D8617" s="40">
        <v>2.5752170693928371</v>
      </c>
      <c r="I8617">
        <v>8140</v>
      </c>
      <c r="J8617" s="134">
        <v>0.24106108085439226</v>
      </c>
    </row>
    <row r="8618" spans="3:10" x14ac:dyDescent="0.3">
      <c r="C8618">
        <v>8141</v>
      </c>
      <c r="D8618" s="40">
        <v>1.7173754288236451</v>
      </c>
      <c r="I8618">
        <v>8141</v>
      </c>
      <c r="J8618" s="134">
        <v>0.29378407837307696</v>
      </c>
    </row>
    <row r="8619" spans="3:10" x14ac:dyDescent="0.3">
      <c r="C8619">
        <v>8142</v>
      </c>
      <c r="D8619" s="40">
        <v>3.0410513511793456</v>
      </c>
      <c r="I8619">
        <v>8142</v>
      </c>
      <c r="J8619" s="134">
        <v>0.18586772700260301</v>
      </c>
    </row>
    <row r="8620" spans="3:10" x14ac:dyDescent="0.3">
      <c r="C8620">
        <v>8143</v>
      </c>
      <c r="D8620" s="40">
        <v>1.8743382107252078</v>
      </c>
      <c r="I8620">
        <v>8143</v>
      </c>
      <c r="J8620" s="134">
        <v>0.16464828961910061</v>
      </c>
    </row>
    <row r="8621" spans="3:10" x14ac:dyDescent="0.3">
      <c r="C8621">
        <v>8144</v>
      </c>
      <c r="D8621" s="40">
        <v>2.3647708551001356</v>
      </c>
      <c r="I8621">
        <v>8144</v>
      </c>
      <c r="J8621" s="134">
        <v>0.16128315421182116</v>
      </c>
    </row>
    <row r="8622" spans="3:10" x14ac:dyDescent="0.3">
      <c r="C8622">
        <v>8145</v>
      </c>
      <c r="D8622" s="40">
        <v>2.9149466470682208</v>
      </c>
      <c r="I8622">
        <v>8145</v>
      </c>
      <c r="J8622" s="134">
        <v>0.33003703961024455</v>
      </c>
    </row>
    <row r="8623" spans="3:10" x14ac:dyDescent="0.3">
      <c r="C8623">
        <v>8146</v>
      </c>
      <c r="D8623" s="40">
        <v>2.3427831527091074</v>
      </c>
      <c r="I8623">
        <v>8146</v>
      </c>
      <c r="J8623" s="134">
        <v>0.11973885975495357</v>
      </c>
    </row>
    <row r="8624" spans="3:10" x14ac:dyDescent="0.3">
      <c r="C8624">
        <v>8147</v>
      </c>
      <c r="D8624" s="40">
        <v>2.4143925015001293</v>
      </c>
      <c r="I8624">
        <v>8147</v>
      </c>
      <c r="J8624" s="134">
        <v>0.12739024266836396</v>
      </c>
    </row>
    <row r="8625" spans="3:10" x14ac:dyDescent="0.3">
      <c r="C8625">
        <v>8148</v>
      </c>
      <c r="D8625" s="40">
        <v>3.1896675179441507</v>
      </c>
      <c r="I8625">
        <v>8148</v>
      </c>
      <c r="J8625" s="134">
        <v>0.18679813824769775</v>
      </c>
    </row>
    <row r="8626" spans="3:10" x14ac:dyDescent="0.3">
      <c r="C8626">
        <v>8149</v>
      </c>
      <c r="D8626" s="40">
        <v>3.3754599489167205</v>
      </c>
      <c r="I8626">
        <v>8149</v>
      </c>
      <c r="J8626" s="134">
        <v>0.37313558165900607</v>
      </c>
    </row>
    <row r="8627" spans="3:10" x14ac:dyDescent="0.3">
      <c r="C8627">
        <v>8150</v>
      </c>
      <c r="D8627" s="40">
        <v>1.7595527259299701</v>
      </c>
      <c r="I8627">
        <v>8150</v>
      </c>
      <c r="J8627" s="134">
        <v>0.19865661861301875</v>
      </c>
    </row>
    <row r="8628" spans="3:10" x14ac:dyDescent="0.3">
      <c r="C8628">
        <v>8151</v>
      </c>
      <c r="D8628" s="40">
        <v>2.9317808740265581</v>
      </c>
      <c r="I8628">
        <v>8151</v>
      </c>
      <c r="J8628" s="134">
        <v>0.31799110364889827</v>
      </c>
    </row>
    <row r="8629" spans="3:10" x14ac:dyDescent="0.3">
      <c r="C8629">
        <v>8152</v>
      </c>
      <c r="D8629" s="40">
        <v>3.4433101653857205</v>
      </c>
      <c r="I8629">
        <v>8152</v>
      </c>
      <c r="J8629" s="134">
        <v>0.1980811365485533</v>
      </c>
    </row>
    <row r="8630" spans="3:10" x14ac:dyDescent="0.3">
      <c r="C8630">
        <v>8153</v>
      </c>
      <c r="D8630" s="40">
        <v>2.1339614781627083</v>
      </c>
      <c r="I8630">
        <v>8153</v>
      </c>
      <c r="J8630" s="134">
        <v>0.27952614805162179</v>
      </c>
    </row>
    <row r="8631" spans="3:10" x14ac:dyDescent="0.3">
      <c r="C8631">
        <v>8154</v>
      </c>
      <c r="D8631" s="40">
        <v>2.9958776211267213</v>
      </c>
      <c r="I8631">
        <v>8154</v>
      </c>
      <c r="J8631" s="134">
        <v>0.35608801449423355</v>
      </c>
    </row>
    <row r="8632" spans="3:10" x14ac:dyDescent="0.3">
      <c r="C8632">
        <v>8155</v>
      </c>
      <c r="D8632" s="40">
        <v>2.5919695151962032</v>
      </c>
      <c r="I8632">
        <v>8155</v>
      </c>
      <c r="J8632" s="134">
        <v>0.26374179626602712</v>
      </c>
    </row>
    <row r="8633" spans="3:10" x14ac:dyDescent="0.3">
      <c r="C8633">
        <v>8156</v>
      </c>
      <c r="D8633" s="40">
        <v>1.9924078766596522</v>
      </c>
      <c r="I8633">
        <v>8156</v>
      </c>
      <c r="J8633" s="134">
        <v>0.25486485346626919</v>
      </c>
    </row>
    <row r="8634" spans="3:10" x14ac:dyDescent="0.3">
      <c r="C8634">
        <v>8157</v>
      </c>
      <c r="D8634" s="40">
        <v>1.6490861271886295</v>
      </c>
      <c r="I8634">
        <v>8157</v>
      </c>
      <c r="J8634" s="134">
        <v>0.24480456428900688</v>
      </c>
    </row>
    <row r="8635" spans="3:10" x14ac:dyDescent="0.3">
      <c r="C8635">
        <v>8158</v>
      </c>
      <c r="D8635" s="40">
        <v>3.2113719737281086</v>
      </c>
      <c r="I8635">
        <v>8158</v>
      </c>
      <c r="J8635" s="134">
        <v>0.36771061514056536</v>
      </c>
    </row>
    <row r="8636" spans="3:10" x14ac:dyDescent="0.3">
      <c r="C8636">
        <v>8159</v>
      </c>
      <c r="D8636" s="40">
        <v>2.316056423866081</v>
      </c>
      <c r="I8636">
        <v>8159</v>
      </c>
      <c r="J8636" s="134">
        <v>0.34306390629307359</v>
      </c>
    </row>
    <row r="8637" spans="3:10" x14ac:dyDescent="0.3">
      <c r="C8637">
        <v>8160</v>
      </c>
      <c r="D8637" s="40">
        <v>2.6837460128561248</v>
      </c>
      <c r="I8637">
        <v>8160</v>
      </c>
      <c r="J8637" s="134">
        <v>0.23822343951155811</v>
      </c>
    </row>
    <row r="8638" spans="3:10" x14ac:dyDescent="0.3">
      <c r="C8638">
        <v>8161</v>
      </c>
      <c r="D8638" s="40">
        <v>2.4905799237545598</v>
      </c>
      <c r="I8638">
        <v>8161</v>
      </c>
      <c r="J8638" s="134">
        <v>0.24677137310334829</v>
      </c>
    </row>
    <row r="8639" spans="3:10" x14ac:dyDescent="0.3">
      <c r="C8639">
        <v>8162</v>
      </c>
      <c r="D8639" s="40">
        <v>1.7518727804296823</v>
      </c>
      <c r="I8639">
        <v>8162</v>
      </c>
      <c r="J8639" s="134">
        <v>0.37984764361875567</v>
      </c>
    </row>
    <row r="8640" spans="3:10" x14ac:dyDescent="0.3">
      <c r="C8640">
        <v>8163</v>
      </c>
      <c r="D8640" s="40">
        <v>3.2383105292136798</v>
      </c>
      <c r="I8640">
        <v>8163</v>
      </c>
      <c r="J8640" s="134">
        <v>0.11852533071554783</v>
      </c>
    </row>
    <row r="8641" spans="3:10" x14ac:dyDescent="0.3">
      <c r="C8641">
        <v>8164</v>
      </c>
      <c r="D8641" s="40">
        <v>1.6071868217831269</v>
      </c>
      <c r="I8641">
        <v>8164</v>
      </c>
      <c r="J8641" s="134">
        <v>0.33837629764363331</v>
      </c>
    </row>
    <row r="8642" spans="3:10" x14ac:dyDescent="0.3">
      <c r="C8642">
        <v>8165</v>
      </c>
      <c r="D8642" s="40">
        <v>3.0280990331449154</v>
      </c>
      <c r="I8642">
        <v>8165</v>
      </c>
      <c r="J8642" s="134">
        <v>0.29097321114898111</v>
      </c>
    </row>
    <row r="8643" spans="3:10" x14ac:dyDescent="0.3">
      <c r="C8643">
        <v>8166</v>
      </c>
      <c r="D8643" s="40">
        <v>3.4209349665759903</v>
      </c>
      <c r="I8643">
        <v>8166</v>
      </c>
      <c r="J8643" s="134">
        <v>0.18083873907538917</v>
      </c>
    </row>
    <row r="8644" spans="3:10" x14ac:dyDescent="0.3">
      <c r="C8644">
        <v>8167</v>
      </c>
      <c r="D8644" s="40">
        <v>2.9963703828730348</v>
      </c>
      <c r="I8644">
        <v>8167</v>
      </c>
      <c r="J8644" s="134">
        <v>0.29885728795226263</v>
      </c>
    </row>
    <row r="8645" spans="3:10" x14ac:dyDescent="0.3">
      <c r="C8645">
        <v>8168</v>
      </c>
      <c r="D8645" s="40">
        <v>2.7695258559810974</v>
      </c>
      <c r="I8645">
        <v>8168</v>
      </c>
      <c r="J8645" s="134">
        <v>0.1644645823946167</v>
      </c>
    </row>
    <row r="8646" spans="3:10" x14ac:dyDescent="0.3">
      <c r="C8646">
        <v>8169</v>
      </c>
      <c r="D8646" s="40">
        <v>2.2912164728126259</v>
      </c>
      <c r="I8646">
        <v>8169</v>
      </c>
      <c r="J8646" s="134">
        <v>0.23868876527731619</v>
      </c>
    </row>
    <row r="8647" spans="3:10" x14ac:dyDescent="0.3">
      <c r="C8647">
        <v>8170</v>
      </c>
      <c r="D8647" s="40">
        <v>2.4000783162180594</v>
      </c>
      <c r="I8647">
        <v>8170</v>
      </c>
      <c r="J8647" s="134">
        <v>0.20754450964989757</v>
      </c>
    </row>
    <row r="8648" spans="3:10" x14ac:dyDescent="0.3">
      <c r="C8648">
        <v>8171</v>
      </c>
      <c r="D8648" s="40">
        <v>2.6820151975000717</v>
      </c>
      <c r="I8648">
        <v>8171</v>
      </c>
      <c r="J8648" s="134">
        <v>0.24650077138053073</v>
      </c>
    </row>
    <row r="8649" spans="3:10" x14ac:dyDescent="0.3">
      <c r="C8649">
        <v>8172</v>
      </c>
      <c r="D8649" s="40">
        <v>3.1751828996584126</v>
      </c>
      <c r="I8649">
        <v>8172</v>
      </c>
      <c r="J8649" s="134">
        <v>0.30156957542999918</v>
      </c>
    </row>
    <row r="8650" spans="3:10" x14ac:dyDescent="0.3">
      <c r="C8650">
        <v>8173</v>
      </c>
      <c r="D8650" s="40">
        <v>1.8909966083199705</v>
      </c>
      <c r="I8650">
        <v>8173</v>
      </c>
      <c r="J8650" s="134">
        <v>0.26350010946868219</v>
      </c>
    </row>
    <row r="8651" spans="3:10" x14ac:dyDescent="0.3">
      <c r="C8651">
        <v>8174</v>
      </c>
      <c r="D8651" s="40">
        <v>2.4158396359843901</v>
      </c>
      <c r="I8651">
        <v>8174</v>
      </c>
      <c r="J8651" s="134">
        <v>0.1208559660459827</v>
      </c>
    </row>
    <row r="8652" spans="3:10" x14ac:dyDescent="0.3">
      <c r="C8652">
        <v>8175</v>
      </c>
      <c r="D8652" s="40">
        <v>2.0573151098106388</v>
      </c>
      <c r="I8652">
        <v>8175</v>
      </c>
      <c r="J8652" s="134">
        <v>0.28329078138223318</v>
      </c>
    </row>
    <row r="8653" spans="3:10" x14ac:dyDescent="0.3">
      <c r="C8653">
        <v>8176</v>
      </c>
      <c r="D8653" s="40">
        <v>2.7016616022749838</v>
      </c>
      <c r="I8653">
        <v>8176</v>
      </c>
      <c r="J8653" s="134">
        <v>0.23124696049017346</v>
      </c>
    </row>
    <row r="8654" spans="3:10" x14ac:dyDescent="0.3">
      <c r="C8654">
        <v>8177</v>
      </c>
      <c r="D8654" s="40">
        <v>1.7902293707112065</v>
      </c>
      <c r="I8654">
        <v>8177</v>
      </c>
      <c r="J8654" s="134">
        <v>0.21778411003760523</v>
      </c>
    </row>
    <row r="8655" spans="3:10" x14ac:dyDescent="0.3">
      <c r="C8655">
        <v>8178</v>
      </c>
      <c r="D8655" s="40">
        <v>3.3066653465127525</v>
      </c>
      <c r="I8655">
        <v>8178</v>
      </c>
      <c r="J8655" s="134">
        <v>0.25666343823166815</v>
      </c>
    </row>
    <row r="8656" spans="3:10" x14ac:dyDescent="0.3">
      <c r="C8656">
        <v>8179</v>
      </c>
      <c r="D8656" s="40">
        <v>2.4437935702760472</v>
      </c>
      <c r="I8656">
        <v>8179</v>
      </c>
      <c r="J8656" s="134">
        <v>0.25362162783939213</v>
      </c>
    </row>
    <row r="8657" spans="3:10" x14ac:dyDescent="0.3">
      <c r="C8657">
        <v>8180</v>
      </c>
      <c r="D8657" s="40">
        <v>2.1431107270188696</v>
      </c>
      <c r="I8657">
        <v>8180</v>
      </c>
      <c r="J8657" s="134">
        <v>0.1030473725799137</v>
      </c>
    </row>
    <row r="8658" spans="3:10" x14ac:dyDescent="0.3">
      <c r="C8658">
        <v>8181</v>
      </c>
      <c r="D8658" s="40">
        <v>2.3940258634347438</v>
      </c>
      <c r="I8658">
        <v>8181</v>
      </c>
      <c r="J8658" s="134">
        <v>0.31909582184647767</v>
      </c>
    </row>
    <row r="8659" spans="3:10" x14ac:dyDescent="0.3">
      <c r="C8659">
        <v>8182</v>
      </c>
      <c r="D8659" s="40">
        <v>2.6284745946131496</v>
      </c>
      <c r="I8659">
        <v>8182</v>
      </c>
      <c r="J8659" s="134">
        <v>0.28843467269922063</v>
      </c>
    </row>
    <row r="8660" spans="3:10" x14ac:dyDescent="0.3">
      <c r="C8660">
        <v>8183</v>
      </c>
      <c r="D8660" s="40">
        <v>3.1657403322311661</v>
      </c>
      <c r="I8660">
        <v>8183</v>
      </c>
      <c r="J8660" s="134">
        <v>0.20584045787315741</v>
      </c>
    </row>
    <row r="8661" spans="3:10" x14ac:dyDescent="0.3">
      <c r="C8661">
        <v>8184</v>
      </c>
      <c r="D8661" s="40">
        <v>2.1698635137126905</v>
      </c>
      <c r="I8661">
        <v>8184</v>
      </c>
      <c r="J8661" s="134">
        <v>0.23641182891357904</v>
      </c>
    </row>
    <row r="8662" spans="3:10" x14ac:dyDescent="0.3">
      <c r="C8662">
        <v>8185</v>
      </c>
      <c r="D8662" s="40">
        <v>2.282216528931643</v>
      </c>
      <c r="I8662">
        <v>8185</v>
      </c>
      <c r="J8662" s="134">
        <v>0.3348467289752004</v>
      </c>
    </row>
    <row r="8663" spans="3:10" x14ac:dyDescent="0.3">
      <c r="C8663">
        <v>8186</v>
      </c>
      <c r="D8663" s="40">
        <v>2.884694502073299</v>
      </c>
      <c r="I8663">
        <v>8186</v>
      </c>
      <c r="J8663" s="134">
        <v>0.28006888671292796</v>
      </c>
    </row>
    <row r="8664" spans="3:10" x14ac:dyDescent="0.3">
      <c r="C8664">
        <v>8187</v>
      </c>
      <c r="D8664" s="40">
        <v>3.351770649721574</v>
      </c>
      <c r="I8664">
        <v>8187</v>
      </c>
      <c r="J8664" s="134">
        <v>0.3068917893325227</v>
      </c>
    </row>
    <row r="8665" spans="3:10" x14ac:dyDescent="0.3">
      <c r="C8665">
        <v>8188</v>
      </c>
      <c r="D8665" s="40">
        <v>1.9133112392060692</v>
      </c>
      <c r="I8665">
        <v>8188</v>
      </c>
      <c r="J8665" s="134">
        <v>0.11732684607252231</v>
      </c>
    </row>
    <row r="8666" spans="3:10" x14ac:dyDescent="0.3">
      <c r="C8666">
        <v>8189</v>
      </c>
      <c r="D8666" s="40">
        <v>3.0245225378249274</v>
      </c>
      <c r="I8666">
        <v>8189</v>
      </c>
      <c r="J8666" s="134">
        <v>0.2724501799129726</v>
      </c>
    </row>
    <row r="8667" spans="3:10" x14ac:dyDescent="0.3">
      <c r="C8667">
        <v>8190</v>
      </c>
      <c r="D8667" s="40">
        <v>2.0620684800429276</v>
      </c>
      <c r="I8667">
        <v>8190</v>
      </c>
      <c r="J8667" s="134">
        <v>0.33396437140741253</v>
      </c>
    </row>
    <row r="8668" spans="3:10" x14ac:dyDescent="0.3">
      <c r="C8668">
        <v>8191</v>
      </c>
      <c r="D8668" s="40">
        <v>3.196863441085954</v>
      </c>
      <c r="I8668">
        <v>8191</v>
      </c>
      <c r="J8668" s="134">
        <v>0.28655615673533874</v>
      </c>
    </row>
    <row r="8669" spans="3:10" x14ac:dyDescent="0.3">
      <c r="C8669">
        <v>8192</v>
      </c>
      <c r="D8669" s="40">
        <v>2.9223143854710982</v>
      </c>
      <c r="I8669">
        <v>8192</v>
      </c>
      <c r="J8669" s="134">
        <v>0.14572652792567631</v>
      </c>
    </row>
    <row r="8670" spans="3:10" x14ac:dyDescent="0.3">
      <c r="C8670">
        <v>8193</v>
      </c>
      <c r="D8670" s="40">
        <v>2.5901254873295092</v>
      </c>
      <c r="I8670">
        <v>8193</v>
      </c>
      <c r="J8670" s="134">
        <v>0.27882543151891048</v>
      </c>
    </row>
    <row r="8671" spans="3:10" x14ac:dyDescent="0.3">
      <c r="C8671">
        <v>8194</v>
      </c>
      <c r="D8671" s="40">
        <v>2.4551494818370321</v>
      </c>
      <c r="I8671">
        <v>8194</v>
      </c>
      <c r="J8671" s="134">
        <v>0.31026865162019179</v>
      </c>
    </row>
    <row r="8672" spans="3:10" x14ac:dyDescent="0.3">
      <c r="C8672">
        <v>8195</v>
      </c>
      <c r="D8672" s="40">
        <v>2.4013704160073486</v>
      </c>
      <c r="I8672">
        <v>8195</v>
      </c>
      <c r="J8672" s="134">
        <v>0.16655589587989406</v>
      </c>
    </row>
    <row r="8673" spans="3:10" x14ac:dyDescent="0.3">
      <c r="C8673">
        <v>8196</v>
      </c>
      <c r="D8673" s="40">
        <v>2.1657303273705444</v>
      </c>
      <c r="I8673">
        <v>8196</v>
      </c>
      <c r="J8673" s="134">
        <v>0.13723657103610942</v>
      </c>
    </row>
    <row r="8674" spans="3:10" x14ac:dyDescent="0.3">
      <c r="C8674">
        <v>8197</v>
      </c>
      <c r="D8674" s="40">
        <v>1.5754895401766982</v>
      </c>
      <c r="I8674">
        <v>8197</v>
      </c>
      <c r="J8674" s="134">
        <v>0.26701141431617414</v>
      </c>
    </row>
    <row r="8675" spans="3:10" x14ac:dyDescent="0.3">
      <c r="C8675">
        <v>8198</v>
      </c>
      <c r="D8675" s="40">
        <v>2.88643308094372</v>
      </c>
      <c r="I8675">
        <v>8198</v>
      </c>
      <c r="J8675" s="134">
        <v>0.35752316438207266</v>
      </c>
    </row>
    <row r="8676" spans="3:10" x14ac:dyDescent="0.3">
      <c r="C8676">
        <v>8199</v>
      </c>
      <c r="D8676" s="40">
        <v>2.7413006780837552</v>
      </c>
      <c r="I8676">
        <v>8199</v>
      </c>
      <c r="J8676" s="134">
        <v>0.34561386596720212</v>
      </c>
    </row>
    <row r="8677" spans="3:10" x14ac:dyDescent="0.3">
      <c r="C8677">
        <v>8200</v>
      </c>
      <c r="D8677" s="40">
        <v>2.8179673593443182</v>
      </c>
      <c r="I8677">
        <v>8200</v>
      </c>
      <c r="J8677" s="134">
        <v>0.18512048335122411</v>
      </c>
    </row>
    <row r="8678" spans="3:10" x14ac:dyDescent="0.3">
      <c r="C8678">
        <v>8201</v>
      </c>
      <c r="D8678" s="40">
        <v>3.5137781823200966</v>
      </c>
      <c r="I8678">
        <v>8201</v>
      </c>
      <c r="J8678" s="134">
        <v>0.25872483541234437</v>
      </c>
    </row>
    <row r="8679" spans="3:10" x14ac:dyDescent="0.3">
      <c r="C8679">
        <v>8202</v>
      </c>
      <c r="D8679" s="40">
        <v>2.777823321659028</v>
      </c>
      <c r="I8679">
        <v>8202</v>
      </c>
      <c r="J8679" s="134">
        <v>0.19585533612103667</v>
      </c>
    </row>
    <row r="8680" spans="3:10" x14ac:dyDescent="0.3">
      <c r="C8680">
        <v>8203</v>
      </c>
      <c r="D8680" s="40">
        <v>3.1523403551398661</v>
      </c>
      <c r="I8680">
        <v>8203</v>
      </c>
      <c r="J8680" s="134">
        <v>0.32386217806245532</v>
      </c>
    </row>
    <row r="8681" spans="3:10" x14ac:dyDescent="0.3">
      <c r="C8681">
        <v>8204</v>
      </c>
      <c r="D8681" s="40">
        <v>3.0565126926464221</v>
      </c>
      <c r="I8681">
        <v>8204</v>
      </c>
      <c r="J8681" s="134">
        <v>7.9296025376772716E-2</v>
      </c>
    </row>
    <row r="8682" spans="3:10" x14ac:dyDescent="0.3">
      <c r="C8682">
        <v>8205</v>
      </c>
      <c r="D8682" s="40">
        <v>2.7532869768734956</v>
      </c>
      <c r="I8682">
        <v>8205</v>
      </c>
      <c r="J8682" s="134">
        <v>0.31916253457647903</v>
      </c>
    </row>
    <row r="8683" spans="3:10" x14ac:dyDescent="0.3">
      <c r="C8683">
        <v>8206</v>
      </c>
      <c r="D8683" s="40">
        <v>2.6842531396384444</v>
      </c>
      <c r="I8683">
        <v>8206</v>
      </c>
      <c r="J8683" s="134">
        <v>0.36131575201394117</v>
      </c>
    </row>
    <row r="8684" spans="3:10" x14ac:dyDescent="0.3">
      <c r="C8684">
        <v>8207</v>
      </c>
      <c r="D8684" s="40">
        <v>2.7373138108576827</v>
      </c>
      <c r="I8684">
        <v>8207</v>
      </c>
      <c r="J8684" s="134">
        <v>0.36783240218359392</v>
      </c>
    </row>
    <row r="8685" spans="3:10" x14ac:dyDescent="0.3">
      <c r="C8685">
        <v>8208</v>
      </c>
      <c r="D8685" s="40">
        <v>1.5518512779256994</v>
      </c>
      <c r="I8685">
        <v>8208</v>
      </c>
      <c r="J8685" s="134">
        <v>0.1143226380483775</v>
      </c>
    </row>
    <row r="8686" spans="3:10" x14ac:dyDescent="0.3">
      <c r="C8686">
        <v>8209</v>
      </c>
      <c r="D8686" s="40">
        <v>2.0921324368521335</v>
      </c>
      <c r="I8686">
        <v>8209</v>
      </c>
      <c r="J8686" s="134">
        <v>0.264441292237513</v>
      </c>
    </row>
    <row r="8687" spans="3:10" x14ac:dyDescent="0.3">
      <c r="C8687">
        <v>8210</v>
      </c>
      <c r="D8687" s="40">
        <v>2.6422659803556856</v>
      </c>
      <c r="I8687">
        <v>8210</v>
      </c>
      <c r="J8687" s="134">
        <v>0.33817124467890536</v>
      </c>
    </row>
    <row r="8688" spans="3:10" x14ac:dyDescent="0.3">
      <c r="C8688">
        <v>8211</v>
      </c>
      <c r="D8688" s="40">
        <v>2.0142610681374578</v>
      </c>
      <c r="I8688">
        <v>8211</v>
      </c>
      <c r="J8688" s="134">
        <v>0.37605437972111555</v>
      </c>
    </row>
    <row r="8689" spans="3:10" x14ac:dyDescent="0.3">
      <c r="C8689">
        <v>8212</v>
      </c>
      <c r="D8689" s="40">
        <v>3.4690933607426615</v>
      </c>
      <c r="I8689">
        <v>8212</v>
      </c>
      <c r="J8689" s="134">
        <v>0.23439235790818902</v>
      </c>
    </row>
    <row r="8690" spans="3:10" x14ac:dyDescent="0.3">
      <c r="C8690">
        <v>8213</v>
      </c>
      <c r="D8690" s="40">
        <v>2.2937363837471789</v>
      </c>
      <c r="I8690">
        <v>8213</v>
      </c>
      <c r="J8690" s="134">
        <v>0.38969303686342149</v>
      </c>
    </row>
    <row r="8691" spans="3:10" x14ac:dyDescent="0.3">
      <c r="C8691">
        <v>8214</v>
      </c>
      <c r="D8691" s="40">
        <v>1.8212968332492128</v>
      </c>
      <c r="I8691">
        <v>8214</v>
      </c>
      <c r="J8691" s="134">
        <v>0.25983112161833111</v>
      </c>
    </row>
    <row r="8692" spans="3:10" x14ac:dyDescent="0.3">
      <c r="C8692">
        <v>8215</v>
      </c>
      <c r="D8692" s="40">
        <v>3.1876894177954243</v>
      </c>
      <c r="I8692">
        <v>8215</v>
      </c>
      <c r="J8692" s="134">
        <v>0.20934776450065273</v>
      </c>
    </row>
    <row r="8693" spans="3:10" x14ac:dyDescent="0.3">
      <c r="C8693">
        <v>8216</v>
      </c>
      <c r="D8693" s="40">
        <v>2.5329957523182629</v>
      </c>
      <c r="I8693">
        <v>8216</v>
      </c>
      <c r="J8693" s="134">
        <v>0.30741498891434493</v>
      </c>
    </row>
    <row r="8694" spans="3:10" x14ac:dyDescent="0.3">
      <c r="C8694">
        <v>8217</v>
      </c>
      <c r="D8694" s="40">
        <v>2.6158761768339431</v>
      </c>
      <c r="I8694">
        <v>8217</v>
      </c>
      <c r="J8694" s="134">
        <v>0.37000808594839096</v>
      </c>
    </row>
    <row r="8695" spans="3:10" x14ac:dyDescent="0.3">
      <c r="C8695">
        <v>8218</v>
      </c>
      <c r="D8695" s="40">
        <v>2.3181402110251348</v>
      </c>
      <c r="I8695">
        <v>8218</v>
      </c>
      <c r="J8695" s="134">
        <v>0.24874237130907018</v>
      </c>
    </row>
    <row r="8696" spans="3:10" x14ac:dyDescent="0.3">
      <c r="C8696">
        <v>8219</v>
      </c>
      <c r="D8696" s="40">
        <v>2.5209171719307633</v>
      </c>
      <c r="I8696">
        <v>8219</v>
      </c>
      <c r="J8696" s="134">
        <v>0.35754173410331891</v>
      </c>
    </row>
    <row r="8697" spans="3:10" x14ac:dyDescent="0.3">
      <c r="C8697">
        <v>8220</v>
      </c>
      <c r="D8697" s="40">
        <v>2.0149198973396087</v>
      </c>
      <c r="I8697">
        <v>8220</v>
      </c>
      <c r="J8697" s="134">
        <v>0.25767138708837423</v>
      </c>
    </row>
    <row r="8698" spans="3:10" x14ac:dyDescent="0.3">
      <c r="C8698">
        <v>8221</v>
      </c>
      <c r="D8698" s="40">
        <v>3.4945783598066433</v>
      </c>
      <c r="I8698">
        <v>8221</v>
      </c>
      <c r="J8698" s="134">
        <v>0.20305541396858251</v>
      </c>
    </row>
    <row r="8699" spans="3:10" x14ac:dyDescent="0.3">
      <c r="C8699">
        <v>8222</v>
      </c>
      <c r="D8699" s="40">
        <v>1.9180611269733365</v>
      </c>
      <c r="I8699">
        <v>8222</v>
      </c>
      <c r="J8699" s="134">
        <v>0.26484517817040376</v>
      </c>
    </row>
    <row r="8700" spans="3:10" x14ac:dyDescent="0.3">
      <c r="C8700">
        <v>8223</v>
      </c>
      <c r="D8700" s="40">
        <v>3.3118596888523912</v>
      </c>
      <c r="I8700">
        <v>8223</v>
      </c>
      <c r="J8700" s="134">
        <v>0.22440837724281648</v>
      </c>
    </row>
    <row r="8701" spans="3:10" x14ac:dyDescent="0.3">
      <c r="C8701">
        <v>8224</v>
      </c>
      <c r="D8701" s="40">
        <v>2.798801153642489</v>
      </c>
      <c r="I8701">
        <v>8224</v>
      </c>
      <c r="J8701" s="134">
        <v>0.16005008544762678</v>
      </c>
    </row>
    <row r="8702" spans="3:10" x14ac:dyDescent="0.3">
      <c r="C8702">
        <v>8225</v>
      </c>
      <c r="D8702" s="40">
        <v>1.5752831636447087</v>
      </c>
      <c r="I8702">
        <v>8225</v>
      </c>
      <c r="J8702" s="134">
        <v>0.22999117993151641</v>
      </c>
    </row>
    <row r="8703" spans="3:10" x14ac:dyDescent="0.3">
      <c r="C8703">
        <v>8226</v>
      </c>
      <c r="D8703" s="40">
        <v>2.9057069152020731</v>
      </c>
      <c r="I8703">
        <v>8226</v>
      </c>
      <c r="J8703" s="134">
        <v>0.22826504592355867</v>
      </c>
    </row>
    <row r="8704" spans="3:10" x14ac:dyDescent="0.3">
      <c r="C8704">
        <v>8227</v>
      </c>
      <c r="D8704" s="40">
        <v>2.7435007620375473</v>
      </c>
      <c r="I8704">
        <v>8227</v>
      </c>
      <c r="J8704" s="134">
        <v>0.32589837988430981</v>
      </c>
    </row>
    <row r="8705" spans="3:10" x14ac:dyDescent="0.3">
      <c r="C8705">
        <v>8228</v>
      </c>
      <c r="D8705" s="40">
        <v>2.5810294429609106</v>
      </c>
      <c r="I8705">
        <v>8228</v>
      </c>
      <c r="J8705" s="134">
        <v>0.27588961605494222</v>
      </c>
    </row>
    <row r="8706" spans="3:10" x14ac:dyDescent="0.3">
      <c r="C8706">
        <v>8229</v>
      </c>
      <c r="D8706" s="40">
        <v>2.5575440994205545</v>
      </c>
      <c r="I8706">
        <v>8229</v>
      </c>
      <c r="J8706" s="134">
        <v>0.31365266108390655</v>
      </c>
    </row>
    <row r="8707" spans="3:10" x14ac:dyDescent="0.3">
      <c r="C8707">
        <v>8230</v>
      </c>
      <c r="D8707" s="40">
        <v>2.6210935430558999</v>
      </c>
      <c r="I8707">
        <v>8230</v>
      </c>
      <c r="J8707" s="134">
        <v>0.20177003761313106</v>
      </c>
    </row>
    <row r="8708" spans="3:10" x14ac:dyDescent="0.3">
      <c r="C8708">
        <v>8231</v>
      </c>
      <c r="D8708" s="40">
        <v>2.0573749237292738</v>
      </c>
      <c r="I8708">
        <v>8231</v>
      </c>
      <c r="J8708" s="134">
        <v>0.11715664515106639</v>
      </c>
    </row>
    <row r="8709" spans="3:10" x14ac:dyDescent="0.3">
      <c r="C8709">
        <v>8232</v>
      </c>
      <c r="D8709" s="40">
        <v>3.4523926010038992</v>
      </c>
      <c r="I8709">
        <v>8232</v>
      </c>
      <c r="J8709" s="134">
        <v>0.32139902887294625</v>
      </c>
    </row>
    <row r="8710" spans="3:10" x14ac:dyDescent="0.3">
      <c r="C8710">
        <v>8233</v>
      </c>
      <c r="D8710" s="40">
        <v>2.3527195408014978</v>
      </c>
      <c r="I8710">
        <v>8233</v>
      </c>
      <c r="J8710" s="134">
        <v>0.36295331034956946</v>
      </c>
    </row>
    <row r="8711" spans="3:10" x14ac:dyDescent="0.3">
      <c r="C8711">
        <v>8234</v>
      </c>
      <c r="D8711" s="40">
        <v>3.5393283017494594</v>
      </c>
      <c r="I8711">
        <v>8234</v>
      </c>
      <c r="J8711" s="134">
        <v>0.27359062589555339</v>
      </c>
    </row>
    <row r="8712" spans="3:10" x14ac:dyDescent="0.3">
      <c r="C8712">
        <v>8235</v>
      </c>
      <c r="D8712" s="40">
        <v>1.8322177364007559</v>
      </c>
      <c r="I8712">
        <v>8235</v>
      </c>
      <c r="J8712" s="134">
        <v>0.27945607052724131</v>
      </c>
    </row>
    <row r="8713" spans="3:10" x14ac:dyDescent="0.3">
      <c r="C8713">
        <v>8236</v>
      </c>
      <c r="D8713" s="40">
        <v>2.0940086066590449</v>
      </c>
      <c r="I8713">
        <v>8236</v>
      </c>
      <c r="J8713" s="134">
        <v>0.27852562513238222</v>
      </c>
    </row>
    <row r="8714" spans="3:10" x14ac:dyDescent="0.3">
      <c r="C8714">
        <v>8237</v>
      </c>
      <c r="D8714" s="40">
        <v>2.7433567308499742</v>
      </c>
      <c r="I8714">
        <v>8237</v>
      </c>
      <c r="J8714" s="134">
        <v>0.16786991773316928</v>
      </c>
    </row>
    <row r="8715" spans="3:10" x14ac:dyDescent="0.3">
      <c r="C8715">
        <v>8238</v>
      </c>
      <c r="D8715" s="40">
        <v>2.7947513420808705</v>
      </c>
      <c r="I8715">
        <v>8238</v>
      </c>
      <c r="J8715" s="134">
        <v>0.11741105186384604</v>
      </c>
    </row>
    <row r="8716" spans="3:10" x14ac:dyDescent="0.3">
      <c r="C8716">
        <v>8239</v>
      </c>
      <c r="D8716" s="40">
        <v>2.202236920728653</v>
      </c>
      <c r="I8716">
        <v>8239</v>
      </c>
      <c r="J8716" s="134">
        <v>0.23690043992607968</v>
      </c>
    </row>
    <row r="8717" spans="3:10" x14ac:dyDescent="0.3">
      <c r="C8717">
        <v>8240</v>
      </c>
      <c r="D8717" s="40">
        <v>2.3698760056946484</v>
      </c>
      <c r="I8717">
        <v>8240</v>
      </c>
      <c r="J8717" s="134">
        <v>0.16670230444686407</v>
      </c>
    </row>
    <row r="8718" spans="3:10" x14ac:dyDescent="0.3">
      <c r="C8718">
        <v>8241</v>
      </c>
      <c r="D8718" s="40">
        <v>1.7815188666672828</v>
      </c>
      <c r="I8718">
        <v>8241</v>
      </c>
      <c r="J8718" s="134">
        <v>0.18209296561998678</v>
      </c>
    </row>
    <row r="8719" spans="3:10" x14ac:dyDescent="0.3">
      <c r="C8719">
        <v>8242</v>
      </c>
      <c r="D8719" s="40">
        <v>2.8971453854055644</v>
      </c>
      <c r="I8719">
        <v>8242</v>
      </c>
      <c r="J8719" s="134">
        <v>0.26789034344387996</v>
      </c>
    </row>
    <row r="8720" spans="3:10" x14ac:dyDescent="0.3">
      <c r="C8720">
        <v>8243</v>
      </c>
      <c r="D8720" s="40">
        <v>3.0696848132766297</v>
      </c>
      <c r="I8720">
        <v>8243</v>
      </c>
      <c r="J8720" s="134">
        <v>0.15306701675214485</v>
      </c>
    </row>
    <row r="8721" spans="3:10" x14ac:dyDescent="0.3">
      <c r="C8721">
        <v>8244</v>
      </c>
      <c r="D8721" s="40">
        <v>2.4700696472721955</v>
      </c>
      <c r="I8721">
        <v>8244</v>
      </c>
      <c r="J8721" s="134">
        <v>0.16664103725231882</v>
      </c>
    </row>
    <row r="8722" spans="3:10" x14ac:dyDescent="0.3">
      <c r="C8722">
        <v>8245</v>
      </c>
      <c r="D8722" s="40">
        <v>3.1390143256064755</v>
      </c>
      <c r="I8722">
        <v>8245</v>
      </c>
      <c r="J8722" s="134">
        <v>0.40262270397610589</v>
      </c>
    </row>
    <row r="8723" spans="3:10" x14ac:dyDescent="0.3">
      <c r="C8723">
        <v>8246</v>
      </c>
      <c r="D8723" s="40">
        <v>3.1849463035444434</v>
      </c>
      <c r="I8723">
        <v>8246</v>
      </c>
      <c r="J8723" s="134">
        <v>0.224162769158883</v>
      </c>
    </row>
    <row r="8724" spans="3:10" x14ac:dyDescent="0.3">
      <c r="C8724">
        <v>8247</v>
      </c>
      <c r="D8724" s="40">
        <v>2.2553533984511742</v>
      </c>
      <c r="I8724">
        <v>8247</v>
      </c>
      <c r="J8724" s="134">
        <v>0.10449832310353591</v>
      </c>
    </row>
    <row r="8725" spans="3:10" x14ac:dyDescent="0.3">
      <c r="C8725">
        <v>8248</v>
      </c>
      <c r="D8725" s="40">
        <v>3.3430296551372107</v>
      </c>
      <c r="I8725">
        <v>8248</v>
      </c>
      <c r="J8725" s="134">
        <v>0.27420113421922054</v>
      </c>
    </row>
    <row r="8726" spans="3:10" x14ac:dyDescent="0.3">
      <c r="C8726">
        <v>8249</v>
      </c>
      <c r="D8726" s="40">
        <v>2.3845570888494891</v>
      </c>
      <c r="I8726">
        <v>8249</v>
      </c>
      <c r="J8726" s="134">
        <v>0.32184284790569961</v>
      </c>
    </row>
    <row r="8727" spans="3:10" x14ac:dyDescent="0.3">
      <c r="C8727">
        <v>8250</v>
      </c>
      <c r="D8727" s="40">
        <v>2.7171110333378516</v>
      </c>
      <c r="I8727">
        <v>8250</v>
      </c>
      <c r="J8727" s="134">
        <v>0.34034816947307878</v>
      </c>
    </row>
    <row r="8728" spans="3:10" x14ac:dyDescent="0.3">
      <c r="C8728">
        <v>8251</v>
      </c>
      <c r="D8728" s="40">
        <v>2.3189445190475104</v>
      </c>
      <c r="I8728">
        <v>8251</v>
      </c>
      <c r="J8728" s="134">
        <v>0.31257072106030415</v>
      </c>
    </row>
    <row r="8729" spans="3:10" x14ac:dyDescent="0.3">
      <c r="C8729">
        <v>8252</v>
      </c>
      <c r="D8729" s="40">
        <v>2.45415384559788</v>
      </c>
      <c r="I8729">
        <v>8252</v>
      </c>
      <c r="J8729" s="134">
        <v>0.34472547518683117</v>
      </c>
    </row>
    <row r="8730" spans="3:10" x14ac:dyDescent="0.3">
      <c r="C8730">
        <v>8253</v>
      </c>
      <c r="D8730" s="40">
        <v>3.2504578722925346</v>
      </c>
      <c r="I8730">
        <v>8253</v>
      </c>
      <c r="J8730" s="134">
        <v>0.10774741552183831</v>
      </c>
    </row>
    <row r="8731" spans="3:10" x14ac:dyDescent="0.3">
      <c r="C8731">
        <v>8254</v>
      </c>
      <c r="D8731" s="40">
        <v>1.898582236047772</v>
      </c>
      <c r="I8731">
        <v>8254</v>
      </c>
      <c r="J8731" s="134">
        <v>0.24645071781951544</v>
      </c>
    </row>
    <row r="8732" spans="3:10" x14ac:dyDescent="0.3">
      <c r="C8732">
        <v>8255</v>
      </c>
      <c r="D8732" s="40">
        <v>2.4855220405737617</v>
      </c>
      <c r="I8732">
        <v>8255</v>
      </c>
      <c r="J8732" s="134">
        <v>0.38183260365270488</v>
      </c>
    </row>
    <row r="8733" spans="3:10" x14ac:dyDescent="0.3">
      <c r="C8733">
        <v>8256</v>
      </c>
      <c r="D8733" s="40">
        <v>2.6545008676509738</v>
      </c>
      <c r="I8733">
        <v>8256</v>
      </c>
      <c r="J8733" s="134">
        <v>0.21872369430267935</v>
      </c>
    </row>
    <row r="8734" spans="3:10" x14ac:dyDescent="0.3">
      <c r="C8734">
        <v>8257</v>
      </c>
      <c r="D8734" s="40">
        <v>3.2118351766049797</v>
      </c>
      <c r="I8734">
        <v>8257</v>
      </c>
      <c r="J8734" s="134">
        <v>0.36248970810397196</v>
      </c>
    </row>
    <row r="8735" spans="3:10" x14ac:dyDescent="0.3">
      <c r="C8735">
        <v>8258</v>
      </c>
      <c r="D8735" s="40">
        <v>1.7626093426729816</v>
      </c>
      <c r="I8735">
        <v>8258</v>
      </c>
      <c r="J8735" s="134">
        <v>0.23995639315671591</v>
      </c>
    </row>
    <row r="8736" spans="3:10" x14ac:dyDescent="0.3">
      <c r="C8736">
        <v>8259</v>
      </c>
      <c r="D8736" s="40">
        <v>3.5508269477840195</v>
      </c>
      <c r="I8736">
        <v>8259</v>
      </c>
      <c r="J8736" s="134">
        <v>0.20448517602074912</v>
      </c>
    </row>
    <row r="8737" spans="3:10" x14ac:dyDescent="0.3">
      <c r="C8737">
        <v>8260</v>
      </c>
      <c r="D8737" s="40">
        <v>2.6487570172003787</v>
      </c>
      <c r="I8737">
        <v>8260</v>
      </c>
      <c r="J8737" s="134">
        <v>0.1664165779309088</v>
      </c>
    </row>
    <row r="8738" spans="3:10" x14ac:dyDescent="0.3">
      <c r="C8738">
        <v>8261</v>
      </c>
      <c r="D8738" s="40">
        <v>1.6095046444738863</v>
      </c>
      <c r="I8738">
        <v>8261</v>
      </c>
      <c r="J8738" s="134">
        <v>0.27391032571887641</v>
      </c>
    </row>
    <row r="8739" spans="3:10" x14ac:dyDescent="0.3">
      <c r="C8739">
        <v>8262</v>
      </c>
      <c r="D8739" s="40">
        <v>2.3291952258085553</v>
      </c>
      <c r="I8739">
        <v>8262</v>
      </c>
      <c r="J8739" s="134">
        <v>0.33612699570506432</v>
      </c>
    </row>
    <row r="8740" spans="3:10" x14ac:dyDescent="0.3">
      <c r="C8740">
        <v>8263</v>
      </c>
      <c r="D8740" s="40">
        <v>2.5147923049322856</v>
      </c>
      <c r="I8740">
        <v>8263</v>
      </c>
      <c r="J8740" s="134">
        <v>0.12636026098790665</v>
      </c>
    </row>
    <row r="8741" spans="3:10" x14ac:dyDescent="0.3">
      <c r="C8741">
        <v>8264</v>
      </c>
      <c r="D8741" s="40">
        <v>2.6827943934314731</v>
      </c>
      <c r="I8741">
        <v>8264</v>
      </c>
      <c r="J8741" s="134">
        <v>0.32940656660194212</v>
      </c>
    </row>
    <row r="8742" spans="3:10" x14ac:dyDescent="0.3">
      <c r="C8742">
        <v>8265</v>
      </c>
      <c r="D8742" s="40">
        <v>3.374794575585645</v>
      </c>
      <c r="I8742">
        <v>8265</v>
      </c>
      <c r="J8742" s="134">
        <v>0.2725939967325246</v>
      </c>
    </row>
    <row r="8743" spans="3:10" x14ac:dyDescent="0.3">
      <c r="C8743">
        <v>8266</v>
      </c>
      <c r="D8743" s="40">
        <v>2.752554114929977</v>
      </c>
      <c r="I8743">
        <v>8266</v>
      </c>
      <c r="J8743" s="134">
        <v>0.24601121602584164</v>
      </c>
    </row>
    <row r="8744" spans="3:10" x14ac:dyDescent="0.3">
      <c r="C8744">
        <v>8267</v>
      </c>
      <c r="D8744" s="40">
        <v>2.2147322243252825</v>
      </c>
      <c r="I8744">
        <v>8267</v>
      </c>
      <c r="J8744" s="134">
        <v>0.33856821293919626</v>
      </c>
    </row>
    <row r="8745" spans="3:10" x14ac:dyDescent="0.3">
      <c r="C8745">
        <v>8268</v>
      </c>
      <c r="D8745" s="40">
        <v>3.0930234087598292</v>
      </c>
      <c r="I8745">
        <v>8268</v>
      </c>
      <c r="J8745" s="134">
        <v>0.14454742949306953</v>
      </c>
    </row>
    <row r="8746" spans="3:10" x14ac:dyDescent="0.3">
      <c r="C8746">
        <v>8269</v>
      </c>
      <c r="D8746" s="40">
        <v>2.3198641925083328</v>
      </c>
      <c r="I8746">
        <v>8269</v>
      </c>
      <c r="J8746" s="134">
        <v>0.26562485044723361</v>
      </c>
    </row>
    <row r="8747" spans="3:10" x14ac:dyDescent="0.3">
      <c r="C8747">
        <v>8270</v>
      </c>
      <c r="D8747" s="40">
        <v>2.4571853763790013</v>
      </c>
      <c r="I8747">
        <v>8270</v>
      </c>
      <c r="J8747" s="134">
        <v>0.16572907676982163</v>
      </c>
    </row>
    <row r="8748" spans="3:10" x14ac:dyDescent="0.3">
      <c r="C8748">
        <v>8271</v>
      </c>
      <c r="D8748" s="40">
        <v>2.6116317775867861</v>
      </c>
      <c r="I8748">
        <v>8271</v>
      </c>
      <c r="J8748" s="134">
        <v>0.28989554978144905</v>
      </c>
    </row>
    <row r="8749" spans="3:10" x14ac:dyDescent="0.3">
      <c r="C8749">
        <v>8272</v>
      </c>
      <c r="D8749" s="40">
        <v>2.6573809380237514</v>
      </c>
      <c r="I8749">
        <v>8272</v>
      </c>
      <c r="J8749" s="134">
        <v>0.15934747707343777</v>
      </c>
    </row>
    <row r="8750" spans="3:10" x14ac:dyDescent="0.3">
      <c r="C8750">
        <v>8273</v>
      </c>
      <c r="D8750" s="40">
        <v>2.6298335534809243</v>
      </c>
      <c r="I8750">
        <v>8273</v>
      </c>
      <c r="J8750" s="134">
        <v>0.23557592500987345</v>
      </c>
    </row>
    <row r="8751" spans="3:10" x14ac:dyDescent="0.3">
      <c r="C8751">
        <v>8274</v>
      </c>
      <c r="D8751" s="40">
        <v>2.1910869339893497</v>
      </c>
      <c r="I8751">
        <v>8274</v>
      </c>
      <c r="J8751" s="134">
        <v>0.24061858830366778</v>
      </c>
    </row>
    <row r="8752" spans="3:10" x14ac:dyDescent="0.3">
      <c r="C8752">
        <v>8275</v>
      </c>
      <c r="D8752" s="40">
        <v>2.3670749373954645</v>
      </c>
      <c r="I8752">
        <v>8275</v>
      </c>
      <c r="J8752" s="134">
        <v>0.36709292045595676</v>
      </c>
    </row>
    <row r="8753" spans="3:10" x14ac:dyDescent="0.3">
      <c r="C8753">
        <v>8276</v>
      </c>
      <c r="D8753" s="40">
        <v>2.2254788347797878</v>
      </c>
      <c r="I8753">
        <v>8276</v>
      </c>
      <c r="J8753" s="134">
        <v>0.21575034882699318</v>
      </c>
    </row>
    <row r="8754" spans="3:10" x14ac:dyDescent="0.3">
      <c r="C8754">
        <v>8277</v>
      </c>
      <c r="D8754" s="40">
        <v>1.8349410488976783</v>
      </c>
      <c r="I8754">
        <v>8277</v>
      </c>
      <c r="J8754" s="134">
        <v>0.27422938736182756</v>
      </c>
    </row>
    <row r="8755" spans="3:10" x14ac:dyDescent="0.3">
      <c r="C8755">
        <v>8278</v>
      </c>
      <c r="D8755" s="40">
        <v>2.3094124511310867</v>
      </c>
      <c r="I8755">
        <v>8278</v>
      </c>
      <c r="J8755" s="134">
        <v>0.22191297422955425</v>
      </c>
    </row>
    <row r="8756" spans="3:10" x14ac:dyDescent="0.3">
      <c r="C8756">
        <v>8279</v>
      </c>
      <c r="D8756" s="40">
        <v>2.3741873758139391</v>
      </c>
      <c r="I8756">
        <v>8279</v>
      </c>
      <c r="J8756" s="134">
        <v>0.26396714400063126</v>
      </c>
    </row>
    <row r="8757" spans="3:10" x14ac:dyDescent="0.3">
      <c r="C8757">
        <v>8280</v>
      </c>
      <c r="D8757" s="40">
        <v>2.2094772108048999</v>
      </c>
      <c r="I8757">
        <v>8280</v>
      </c>
      <c r="J8757" s="134">
        <v>0.2080437748654651</v>
      </c>
    </row>
    <row r="8758" spans="3:10" x14ac:dyDescent="0.3">
      <c r="C8758">
        <v>8281</v>
      </c>
      <c r="D8758" s="40">
        <v>2.4923425843671083</v>
      </c>
      <c r="I8758">
        <v>8281</v>
      </c>
      <c r="J8758" s="134">
        <v>0.29697463175117988</v>
      </c>
    </row>
    <row r="8759" spans="3:10" x14ac:dyDescent="0.3">
      <c r="C8759">
        <v>8282</v>
      </c>
      <c r="D8759" s="40">
        <v>2.8606831635096865</v>
      </c>
      <c r="I8759">
        <v>8282</v>
      </c>
      <c r="J8759" s="134">
        <v>0.24561481405740415</v>
      </c>
    </row>
    <row r="8760" spans="3:10" x14ac:dyDescent="0.3">
      <c r="C8760">
        <v>8283</v>
      </c>
      <c r="D8760" s="40">
        <v>2.3231732664907314</v>
      </c>
      <c r="I8760">
        <v>8283</v>
      </c>
      <c r="J8760" s="134">
        <v>0.29927692475309908</v>
      </c>
    </row>
    <row r="8761" spans="3:10" x14ac:dyDescent="0.3">
      <c r="C8761">
        <v>8284</v>
      </c>
      <c r="D8761" s="40">
        <v>2.4963027095426193</v>
      </c>
      <c r="I8761">
        <v>8284</v>
      </c>
      <c r="J8761" s="134">
        <v>0.29862254764172835</v>
      </c>
    </row>
    <row r="8762" spans="3:10" x14ac:dyDescent="0.3">
      <c r="C8762">
        <v>8285</v>
      </c>
      <c r="D8762" s="40">
        <v>3.1217020690440238</v>
      </c>
      <c r="I8762">
        <v>8285</v>
      </c>
      <c r="J8762" s="134">
        <v>0.19043155789223243</v>
      </c>
    </row>
    <row r="8763" spans="3:10" x14ac:dyDescent="0.3">
      <c r="C8763">
        <v>8286</v>
      </c>
      <c r="D8763" s="40">
        <v>3.1474227866628013</v>
      </c>
      <c r="I8763">
        <v>8286</v>
      </c>
      <c r="J8763" s="134">
        <v>0.24868755382241492</v>
      </c>
    </row>
    <row r="8764" spans="3:10" x14ac:dyDescent="0.3">
      <c r="C8764">
        <v>8287</v>
      </c>
      <c r="D8764" s="40">
        <v>3.0362201420042561</v>
      </c>
      <c r="I8764">
        <v>8287</v>
      </c>
      <c r="J8764" s="134">
        <v>0.21017221666147456</v>
      </c>
    </row>
    <row r="8765" spans="3:10" x14ac:dyDescent="0.3">
      <c r="C8765">
        <v>8288</v>
      </c>
      <c r="D8765" s="40">
        <v>2.3916286832543117</v>
      </c>
      <c r="I8765">
        <v>8288</v>
      </c>
      <c r="J8765" s="134">
        <v>0.25178796157052186</v>
      </c>
    </row>
    <row r="8766" spans="3:10" x14ac:dyDescent="0.3">
      <c r="C8766">
        <v>8289</v>
      </c>
      <c r="D8766" s="40">
        <v>2.4560256530178739</v>
      </c>
      <c r="I8766">
        <v>8289</v>
      </c>
      <c r="J8766" s="134">
        <v>0.20771975682808508</v>
      </c>
    </row>
    <row r="8767" spans="3:10" x14ac:dyDescent="0.3">
      <c r="C8767">
        <v>8290</v>
      </c>
      <c r="D8767" s="40">
        <v>2.8894996209702652</v>
      </c>
      <c r="I8767">
        <v>8290</v>
      </c>
      <c r="J8767" s="134">
        <v>0.27108868175281042</v>
      </c>
    </row>
    <row r="8768" spans="3:10" x14ac:dyDescent="0.3">
      <c r="C8768">
        <v>8291</v>
      </c>
      <c r="D8768" s="40">
        <v>2.6125244884448238</v>
      </c>
      <c r="I8768">
        <v>8291</v>
      </c>
      <c r="J8768" s="134">
        <v>0.19827717971089509</v>
      </c>
    </row>
    <row r="8769" spans="3:10" x14ac:dyDescent="0.3">
      <c r="C8769">
        <v>8292</v>
      </c>
      <c r="D8769" s="40">
        <v>2.2877949408834697</v>
      </c>
      <c r="I8769">
        <v>8292</v>
      </c>
      <c r="J8769" s="134">
        <v>0.21655359575025956</v>
      </c>
    </row>
    <row r="8770" spans="3:10" x14ac:dyDescent="0.3">
      <c r="C8770">
        <v>8293</v>
      </c>
      <c r="D8770" s="40">
        <v>1.9500792363691992</v>
      </c>
      <c r="I8770">
        <v>8293</v>
      </c>
      <c r="J8770" s="134">
        <v>0.16751143496035481</v>
      </c>
    </row>
    <row r="8771" spans="3:10" x14ac:dyDescent="0.3">
      <c r="C8771">
        <v>8294</v>
      </c>
      <c r="D8771" s="40">
        <v>1.5396185223508567</v>
      </c>
      <c r="I8771">
        <v>8294</v>
      </c>
      <c r="J8771" s="134">
        <v>0.28495822891636835</v>
      </c>
    </row>
    <row r="8772" spans="3:10" x14ac:dyDescent="0.3">
      <c r="C8772">
        <v>8295</v>
      </c>
      <c r="D8772" s="40">
        <v>3.2114552581632916</v>
      </c>
      <c r="I8772">
        <v>8295</v>
      </c>
      <c r="J8772" s="134">
        <v>0.15565056825618706</v>
      </c>
    </row>
    <row r="8773" spans="3:10" x14ac:dyDescent="0.3">
      <c r="C8773">
        <v>8296</v>
      </c>
      <c r="D8773" s="40">
        <v>2.2798296669466467</v>
      </c>
      <c r="I8773">
        <v>8296</v>
      </c>
      <c r="J8773" s="134">
        <v>0.23351490736169422</v>
      </c>
    </row>
    <row r="8774" spans="3:10" x14ac:dyDescent="0.3">
      <c r="C8774">
        <v>8297</v>
      </c>
      <c r="D8774" s="40">
        <v>2.3917420366917717</v>
      </c>
      <c r="I8774">
        <v>8297</v>
      </c>
      <c r="J8774" s="134">
        <v>0.16328464310305968</v>
      </c>
    </row>
    <row r="8775" spans="3:10" x14ac:dyDescent="0.3">
      <c r="C8775">
        <v>8298</v>
      </c>
      <c r="D8775" s="40">
        <v>2.3086765807491347</v>
      </c>
      <c r="I8775">
        <v>8298</v>
      </c>
      <c r="J8775" s="134">
        <v>0.22740726840809855</v>
      </c>
    </row>
    <row r="8776" spans="3:10" x14ac:dyDescent="0.3">
      <c r="C8776">
        <v>8299</v>
      </c>
      <c r="D8776" s="40">
        <v>3.0811381137280631</v>
      </c>
      <c r="I8776">
        <v>8299</v>
      </c>
      <c r="J8776" s="134">
        <v>0.3766196737091525</v>
      </c>
    </row>
    <row r="8777" spans="3:10" x14ac:dyDescent="0.3">
      <c r="C8777">
        <v>8300</v>
      </c>
      <c r="D8777" s="40">
        <v>1.9227974346166625</v>
      </c>
      <c r="I8777">
        <v>8300</v>
      </c>
      <c r="J8777" s="134">
        <v>0.1449512740357366</v>
      </c>
    </row>
    <row r="8778" spans="3:10" x14ac:dyDescent="0.3">
      <c r="C8778">
        <v>8301</v>
      </c>
      <c r="D8778" s="40">
        <v>2.2735898639669427</v>
      </c>
      <c r="I8778">
        <v>8301</v>
      </c>
      <c r="J8778" s="134">
        <v>0.10684226335302016</v>
      </c>
    </row>
    <row r="8779" spans="3:10" x14ac:dyDescent="0.3">
      <c r="C8779">
        <v>8302</v>
      </c>
      <c r="D8779" s="40">
        <v>2.7012091655476538</v>
      </c>
      <c r="I8779">
        <v>8302</v>
      </c>
      <c r="J8779" s="134">
        <v>0.19649612714250897</v>
      </c>
    </row>
    <row r="8780" spans="3:10" x14ac:dyDescent="0.3">
      <c r="C8780">
        <v>8303</v>
      </c>
      <c r="D8780" s="40">
        <v>1.7238617158511194</v>
      </c>
      <c r="I8780">
        <v>8303</v>
      </c>
      <c r="J8780" s="134">
        <v>0.1783931201766662</v>
      </c>
    </row>
    <row r="8781" spans="3:10" x14ac:dyDescent="0.3">
      <c r="C8781">
        <v>8304</v>
      </c>
      <c r="D8781" s="40">
        <v>3.0279523461645446</v>
      </c>
      <c r="I8781">
        <v>8304</v>
      </c>
      <c r="J8781" s="134">
        <v>0.12923226397709642</v>
      </c>
    </row>
    <row r="8782" spans="3:10" x14ac:dyDescent="0.3">
      <c r="C8782">
        <v>8305</v>
      </c>
      <c r="D8782" s="40">
        <v>2.6155644745482953</v>
      </c>
      <c r="I8782">
        <v>8305</v>
      </c>
      <c r="J8782" s="134">
        <v>0.17779389949638347</v>
      </c>
    </row>
    <row r="8783" spans="3:10" x14ac:dyDescent="0.3">
      <c r="C8783">
        <v>8306</v>
      </c>
      <c r="D8783" s="40">
        <v>3.1282406185898752</v>
      </c>
      <c r="I8783">
        <v>8306</v>
      </c>
      <c r="J8783" s="134">
        <v>0.19570736641978859</v>
      </c>
    </row>
    <row r="8784" spans="3:10" x14ac:dyDescent="0.3">
      <c r="C8784">
        <v>8307</v>
      </c>
      <c r="D8784" s="40">
        <v>3.3944301558312695</v>
      </c>
      <c r="I8784">
        <v>8307</v>
      </c>
      <c r="J8784" s="134">
        <v>0.11159146381266427</v>
      </c>
    </row>
    <row r="8785" spans="3:10" x14ac:dyDescent="0.3">
      <c r="C8785">
        <v>8308</v>
      </c>
      <c r="D8785" s="40">
        <v>1.7467563429106456</v>
      </c>
      <c r="I8785">
        <v>8308</v>
      </c>
      <c r="J8785" s="134">
        <v>0.17368767933300999</v>
      </c>
    </row>
    <row r="8786" spans="3:10" x14ac:dyDescent="0.3">
      <c r="C8786">
        <v>8309</v>
      </c>
      <c r="D8786" s="40">
        <v>2.1746891773223611</v>
      </c>
      <c r="I8786">
        <v>8309</v>
      </c>
      <c r="J8786" s="134">
        <v>0.3200965584319313</v>
      </c>
    </row>
    <row r="8787" spans="3:10" x14ac:dyDescent="0.3">
      <c r="C8787">
        <v>8310</v>
      </c>
      <c r="D8787" s="40">
        <v>1.7621831382404818</v>
      </c>
      <c r="I8787">
        <v>8310</v>
      </c>
      <c r="J8787" s="134">
        <v>0.35773160681596794</v>
      </c>
    </row>
    <row r="8788" spans="3:10" x14ac:dyDescent="0.3">
      <c r="C8788">
        <v>8311</v>
      </c>
      <c r="D8788" s="40">
        <v>2.0589857489878018</v>
      </c>
      <c r="I8788">
        <v>8311</v>
      </c>
      <c r="J8788" s="134">
        <v>0.31139820612227154</v>
      </c>
    </row>
    <row r="8789" spans="3:10" x14ac:dyDescent="0.3">
      <c r="C8789">
        <v>8312</v>
      </c>
      <c r="D8789" s="40">
        <v>2.0073627093360207</v>
      </c>
      <c r="I8789">
        <v>8312</v>
      </c>
      <c r="J8789" s="134">
        <v>0.27845498125323398</v>
      </c>
    </row>
    <row r="8790" spans="3:10" x14ac:dyDescent="0.3">
      <c r="C8790">
        <v>8313</v>
      </c>
      <c r="D8790" s="40">
        <v>2.2873097240687761</v>
      </c>
      <c r="I8790">
        <v>8313</v>
      </c>
      <c r="J8790" s="134">
        <v>0.20594303931832125</v>
      </c>
    </row>
    <row r="8791" spans="3:10" x14ac:dyDescent="0.3">
      <c r="C8791">
        <v>8314</v>
      </c>
      <c r="D8791" s="40">
        <v>3.0040400676670553</v>
      </c>
      <c r="I8791">
        <v>8314</v>
      </c>
      <c r="J8791" s="134">
        <v>0.31312121197299625</v>
      </c>
    </row>
    <row r="8792" spans="3:10" x14ac:dyDescent="0.3">
      <c r="C8792">
        <v>8315</v>
      </c>
      <c r="D8792" s="40">
        <v>2.5457744529301807</v>
      </c>
      <c r="I8792">
        <v>8315</v>
      </c>
      <c r="J8792" s="134">
        <v>0.32194060828458504</v>
      </c>
    </row>
    <row r="8793" spans="3:10" x14ac:dyDescent="0.3">
      <c r="C8793">
        <v>8316</v>
      </c>
      <c r="D8793" s="40">
        <v>1.8894146604103941</v>
      </c>
      <c r="I8793">
        <v>8316</v>
      </c>
      <c r="J8793" s="134">
        <v>0.33953565199535163</v>
      </c>
    </row>
    <row r="8794" spans="3:10" x14ac:dyDescent="0.3">
      <c r="C8794">
        <v>8317</v>
      </c>
      <c r="D8794" s="40">
        <v>2.3027114366885386</v>
      </c>
      <c r="I8794">
        <v>8317</v>
      </c>
      <c r="J8794" s="134">
        <v>0.26904329043536479</v>
      </c>
    </row>
    <row r="8795" spans="3:10" x14ac:dyDescent="0.3">
      <c r="C8795">
        <v>8318</v>
      </c>
      <c r="D8795" s="40">
        <v>3.6529448588238238</v>
      </c>
      <c r="I8795">
        <v>8318</v>
      </c>
      <c r="J8795" s="134">
        <v>0.17707998328757557</v>
      </c>
    </row>
    <row r="8796" spans="3:10" x14ac:dyDescent="0.3">
      <c r="C8796">
        <v>8319</v>
      </c>
      <c r="D8796" s="40">
        <v>3.6810441378104564</v>
      </c>
      <c r="I8796">
        <v>8319</v>
      </c>
      <c r="J8796" s="134">
        <v>0.26729031918856649</v>
      </c>
    </row>
    <row r="8797" spans="3:10" x14ac:dyDescent="0.3">
      <c r="C8797">
        <v>8320</v>
      </c>
      <c r="D8797" s="40">
        <v>1.6654948650948029</v>
      </c>
      <c r="I8797">
        <v>8320</v>
      </c>
      <c r="J8797" s="134">
        <v>0.17524870997247088</v>
      </c>
    </row>
    <row r="8798" spans="3:10" x14ac:dyDescent="0.3">
      <c r="C8798">
        <v>8321</v>
      </c>
      <c r="D8798" s="40">
        <v>2.6710352982796546</v>
      </c>
      <c r="I8798">
        <v>8321</v>
      </c>
      <c r="J8798" s="134">
        <v>0.24653472106068719</v>
      </c>
    </row>
    <row r="8799" spans="3:10" x14ac:dyDescent="0.3">
      <c r="C8799">
        <v>8322</v>
      </c>
      <c r="D8799" s="40">
        <v>3.222472386256213</v>
      </c>
      <c r="I8799">
        <v>8322</v>
      </c>
      <c r="J8799" s="134">
        <v>0.21648252490058817</v>
      </c>
    </row>
    <row r="8800" spans="3:10" x14ac:dyDescent="0.3">
      <c r="C8800">
        <v>8323</v>
      </c>
      <c r="D8800" s="40">
        <v>2.5348315350260853</v>
      </c>
      <c r="I8800">
        <v>8323</v>
      </c>
      <c r="J8800" s="134">
        <v>0.30634590074471113</v>
      </c>
    </row>
    <row r="8801" spans="3:10" x14ac:dyDescent="0.3">
      <c r="C8801">
        <v>8324</v>
      </c>
      <c r="D8801" s="40">
        <v>3.4553861337491201</v>
      </c>
      <c r="I8801">
        <v>8324</v>
      </c>
      <c r="J8801" s="134">
        <v>0.2027041987776903</v>
      </c>
    </row>
    <row r="8802" spans="3:10" x14ac:dyDescent="0.3">
      <c r="C8802">
        <v>8325</v>
      </c>
      <c r="D8802" s="40">
        <v>1.9941465804846321</v>
      </c>
      <c r="I8802">
        <v>8325</v>
      </c>
      <c r="J8802" s="134">
        <v>0.3603377574345874</v>
      </c>
    </row>
    <row r="8803" spans="3:10" x14ac:dyDescent="0.3">
      <c r="C8803">
        <v>8326</v>
      </c>
      <c r="D8803" s="40">
        <v>3.4426205340058864</v>
      </c>
      <c r="I8803">
        <v>8326</v>
      </c>
      <c r="J8803" s="134">
        <v>0.34204068312776403</v>
      </c>
    </row>
    <row r="8804" spans="3:10" x14ac:dyDescent="0.3">
      <c r="C8804">
        <v>8327</v>
      </c>
      <c r="D8804" s="40">
        <v>2.2365781534778599</v>
      </c>
      <c r="I8804">
        <v>8327</v>
      </c>
      <c r="J8804" s="134">
        <v>0.16576686709903332</v>
      </c>
    </row>
    <row r="8805" spans="3:10" x14ac:dyDescent="0.3">
      <c r="C8805">
        <v>8328</v>
      </c>
      <c r="D8805" s="40">
        <v>2.0167122986135886</v>
      </c>
      <c r="I8805">
        <v>8328</v>
      </c>
      <c r="J8805" s="134">
        <v>0.17055855224456895</v>
      </c>
    </row>
    <row r="8806" spans="3:10" x14ac:dyDescent="0.3">
      <c r="C8806">
        <v>8329</v>
      </c>
      <c r="D8806" s="40">
        <v>2.5938379562376981</v>
      </c>
      <c r="I8806">
        <v>8329</v>
      </c>
      <c r="J8806" s="134">
        <v>0.28490959105327218</v>
      </c>
    </row>
    <row r="8807" spans="3:10" x14ac:dyDescent="0.3">
      <c r="C8807">
        <v>8330</v>
      </c>
      <c r="D8807" s="40">
        <v>2.4225552196357603</v>
      </c>
      <c r="I8807">
        <v>8330</v>
      </c>
      <c r="J8807" s="134">
        <v>0.26515801319117949</v>
      </c>
    </row>
    <row r="8808" spans="3:10" x14ac:dyDescent="0.3">
      <c r="C8808">
        <v>8331</v>
      </c>
      <c r="D8808" s="40">
        <v>1.9315181774159194</v>
      </c>
      <c r="I8808">
        <v>8331</v>
      </c>
      <c r="J8808" s="134">
        <v>0.33798374583657709</v>
      </c>
    </row>
    <row r="8809" spans="3:10" x14ac:dyDescent="0.3">
      <c r="C8809">
        <v>8332</v>
      </c>
      <c r="D8809" s="40">
        <v>2.860350214815889</v>
      </c>
      <c r="I8809">
        <v>8332</v>
      </c>
      <c r="J8809" s="134">
        <v>0.22246938636201397</v>
      </c>
    </row>
    <row r="8810" spans="3:10" x14ac:dyDescent="0.3">
      <c r="C8810">
        <v>8333</v>
      </c>
      <c r="D8810" s="40">
        <v>2.7562347929319042</v>
      </c>
      <c r="I8810">
        <v>8333</v>
      </c>
      <c r="J8810" s="134">
        <v>0.36233201165025952</v>
      </c>
    </row>
    <row r="8811" spans="3:10" x14ac:dyDescent="0.3">
      <c r="C8811">
        <v>8334</v>
      </c>
      <c r="D8811" s="40">
        <v>3.0586352276956665</v>
      </c>
      <c r="I8811">
        <v>8334</v>
      </c>
      <c r="J8811" s="134">
        <v>0.23911970996229792</v>
      </c>
    </row>
    <row r="8812" spans="3:10" x14ac:dyDescent="0.3">
      <c r="C8812">
        <v>8335</v>
      </c>
      <c r="D8812" s="40">
        <v>2.0450804628209491</v>
      </c>
      <c r="I8812">
        <v>8335</v>
      </c>
      <c r="J8812" s="134">
        <v>0.21098523301925387</v>
      </c>
    </row>
    <row r="8813" spans="3:10" x14ac:dyDescent="0.3">
      <c r="C8813">
        <v>8336</v>
      </c>
      <c r="D8813" s="40">
        <v>2.0001483129487618</v>
      </c>
      <c r="I8813">
        <v>8336</v>
      </c>
      <c r="J8813" s="134">
        <v>0.26305349146946422</v>
      </c>
    </row>
    <row r="8814" spans="3:10" x14ac:dyDescent="0.3">
      <c r="C8814">
        <v>8337</v>
      </c>
      <c r="D8814" s="40">
        <v>1.8376698486210927</v>
      </c>
      <c r="I8814">
        <v>8337</v>
      </c>
      <c r="J8814" s="134">
        <v>0.2766502316158197</v>
      </c>
    </row>
    <row r="8815" spans="3:10" x14ac:dyDescent="0.3">
      <c r="C8815">
        <v>8338</v>
      </c>
      <c r="D8815" s="40">
        <v>2.9588005979458369</v>
      </c>
      <c r="I8815">
        <v>8338</v>
      </c>
      <c r="J8815" s="134">
        <v>0.24261871001922297</v>
      </c>
    </row>
    <row r="8816" spans="3:10" x14ac:dyDescent="0.3">
      <c r="C8816">
        <v>8339</v>
      </c>
      <c r="D8816" s="40">
        <v>2.5143315084618685</v>
      </c>
      <c r="I8816">
        <v>8339</v>
      </c>
      <c r="J8816" s="134">
        <v>0.10649233870602592</v>
      </c>
    </row>
    <row r="8817" spans="3:10" x14ac:dyDescent="0.3">
      <c r="C8817">
        <v>8340</v>
      </c>
      <c r="D8817" s="40">
        <v>2.7873842913764548</v>
      </c>
      <c r="I8817">
        <v>8340</v>
      </c>
      <c r="J8817" s="134">
        <v>0.19532697697139545</v>
      </c>
    </row>
    <row r="8818" spans="3:10" x14ac:dyDescent="0.3">
      <c r="C8818">
        <v>8341</v>
      </c>
      <c r="D8818" s="40">
        <v>3.0978702435840715</v>
      </c>
      <c r="I8818">
        <v>8341</v>
      </c>
      <c r="J8818" s="134">
        <v>0.11688669959847142</v>
      </c>
    </row>
    <row r="8819" spans="3:10" x14ac:dyDescent="0.3">
      <c r="C8819">
        <v>8342</v>
      </c>
      <c r="D8819" s="40">
        <v>1.7279502781168445</v>
      </c>
      <c r="I8819">
        <v>8342</v>
      </c>
      <c r="J8819" s="134">
        <v>0.21021690140373628</v>
      </c>
    </row>
    <row r="8820" spans="3:10" x14ac:dyDescent="0.3">
      <c r="C8820">
        <v>8343</v>
      </c>
      <c r="D8820" s="40">
        <v>1.9880204753953454</v>
      </c>
      <c r="I8820">
        <v>8343</v>
      </c>
      <c r="J8820" s="134">
        <v>0.1365516031879459</v>
      </c>
    </row>
    <row r="8821" spans="3:10" x14ac:dyDescent="0.3">
      <c r="C8821">
        <v>8344</v>
      </c>
      <c r="D8821" s="40">
        <v>2.4804830928865558</v>
      </c>
      <c r="I8821">
        <v>8344</v>
      </c>
      <c r="J8821" s="134">
        <v>0.23172631229769847</v>
      </c>
    </row>
    <row r="8822" spans="3:10" x14ac:dyDescent="0.3">
      <c r="C8822">
        <v>8345</v>
      </c>
      <c r="D8822" s="40">
        <v>2.7914457609291641</v>
      </c>
      <c r="I8822">
        <v>8345</v>
      </c>
      <c r="J8822" s="134">
        <v>0.1059207427104949</v>
      </c>
    </row>
    <row r="8823" spans="3:10" x14ac:dyDescent="0.3">
      <c r="C8823">
        <v>8346</v>
      </c>
      <c r="D8823" s="40">
        <v>2.9543881603121696</v>
      </c>
      <c r="I8823">
        <v>8346</v>
      </c>
      <c r="J8823" s="134">
        <v>0.33165124157335502</v>
      </c>
    </row>
    <row r="8824" spans="3:10" x14ac:dyDescent="0.3">
      <c r="C8824">
        <v>8347</v>
      </c>
      <c r="D8824" s="40">
        <v>2.9984710523678322</v>
      </c>
      <c r="I8824">
        <v>8347</v>
      </c>
      <c r="J8824" s="134">
        <v>0.21802572283893795</v>
      </c>
    </row>
    <row r="8825" spans="3:10" x14ac:dyDescent="0.3">
      <c r="C8825">
        <v>8348</v>
      </c>
      <c r="D8825" s="40">
        <v>2.2809385734741401</v>
      </c>
      <c r="I8825">
        <v>8348</v>
      </c>
      <c r="J8825" s="134">
        <v>0.15142884671924572</v>
      </c>
    </row>
    <row r="8826" spans="3:10" x14ac:dyDescent="0.3">
      <c r="C8826">
        <v>8349</v>
      </c>
      <c r="D8826" s="40">
        <v>2.9683366938619331</v>
      </c>
      <c r="I8826">
        <v>8349</v>
      </c>
      <c r="J8826" s="134">
        <v>0.13307701739714539</v>
      </c>
    </row>
    <row r="8827" spans="3:10" x14ac:dyDescent="0.3">
      <c r="C8827">
        <v>8350</v>
      </c>
      <c r="D8827" s="40">
        <v>2.371559088260911</v>
      </c>
      <c r="I8827">
        <v>8350</v>
      </c>
      <c r="J8827" s="134">
        <v>0.22315578633209587</v>
      </c>
    </row>
    <row r="8828" spans="3:10" x14ac:dyDescent="0.3">
      <c r="C8828">
        <v>8351</v>
      </c>
      <c r="D8828" s="40">
        <v>3.25200715956528</v>
      </c>
      <c r="I8828">
        <v>8351</v>
      </c>
      <c r="J8828" s="134">
        <v>0.19896641455382036</v>
      </c>
    </row>
    <row r="8829" spans="3:10" x14ac:dyDescent="0.3">
      <c r="C8829">
        <v>8352</v>
      </c>
      <c r="D8829" s="40">
        <v>2.8100933989612509</v>
      </c>
      <c r="I8829">
        <v>8352</v>
      </c>
      <c r="J8829" s="134">
        <v>0.22226003070542721</v>
      </c>
    </row>
    <row r="8830" spans="3:10" x14ac:dyDescent="0.3">
      <c r="C8830">
        <v>8353</v>
      </c>
      <c r="D8830" s="40">
        <v>3.4664446301917673</v>
      </c>
      <c r="I8830">
        <v>8353</v>
      </c>
      <c r="J8830" s="134">
        <v>0.35441996014634425</v>
      </c>
    </row>
    <row r="8831" spans="3:10" x14ac:dyDescent="0.3">
      <c r="C8831">
        <v>8354</v>
      </c>
      <c r="D8831" s="40">
        <v>2.1226492631256728</v>
      </c>
      <c r="I8831">
        <v>8354</v>
      </c>
      <c r="J8831" s="134">
        <v>0.25387951556979682</v>
      </c>
    </row>
    <row r="8832" spans="3:10" x14ac:dyDescent="0.3">
      <c r="C8832">
        <v>8355</v>
      </c>
      <c r="D8832" s="40">
        <v>2.5156567850364175</v>
      </c>
      <c r="I8832">
        <v>8355</v>
      </c>
      <c r="J8832" s="134">
        <v>0.274883192638959</v>
      </c>
    </row>
    <row r="8833" spans="3:10" x14ac:dyDescent="0.3">
      <c r="C8833">
        <v>8356</v>
      </c>
      <c r="D8833" s="40">
        <v>1.8130386151054076</v>
      </c>
      <c r="I8833">
        <v>8356</v>
      </c>
      <c r="J8833" s="134">
        <v>0.26861667433153524</v>
      </c>
    </row>
    <row r="8834" spans="3:10" x14ac:dyDescent="0.3">
      <c r="C8834">
        <v>8357</v>
      </c>
      <c r="D8834" s="40">
        <v>2.9497211123314782</v>
      </c>
      <c r="I8834">
        <v>8357</v>
      </c>
      <c r="J8834" s="134">
        <v>0.29568048142637293</v>
      </c>
    </row>
    <row r="8835" spans="3:10" x14ac:dyDescent="0.3">
      <c r="C8835">
        <v>8358</v>
      </c>
      <c r="D8835" s="40">
        <v>2.7677020329265281</v>
      </c>
      <c r="I8835">
        <v>8358</v>
      </c>
      <c r="J8835" s="134">
        <v>0.28171924578757324</v>
      </c>
    </row>
    <row r="8836" spans="3:10" x14ac:dyDescent="0.3">
      <c r="C8836">
        <v>8359</v>
      </c>
      <c r="D8836" s="40">
        <v>2.4561749674392925</v>
      </c>
      <c r="I8836">
        <v>8359</v>
      </c>
      <c r="J8836" s="134">
        <v>7.7703491551403214E-2</v>
      </c>
    </row>
    <row r="8837" spans="3:10" x14ac:dyDescent="0.3">
      <c r="C8837">
        <v>8360</v>
      </c>
      <c r="D8837" s="40">
        <v>1.9228995499969301</v>
      </c>
      <c r="I8837">
        <v>8360</v>
      </c>
      <c r="J8837" s="134">
        <v>0.14698189782352977</v>
      </c>
    </row>
    <row r="8838" spans="3:10" x14ac:dyDescent="0.3">
      <c r="C8838">
        <v>8361</v>
      </c>
      <c r="D8838" s="40">
        <v>2.1637209782572504</v>
      </c>
      <c r="I8838">
        <v>8361</v>
      </c>
      <c r="J8838" s="134">
        <v>0.27519057623850829</v>
      </c>
    </row>
    <row r="8839" spans="3:10" x14ac:dyDescent="0.3">
      <c r="C8839">
        <v>8362</v>
      </c>
      <c r="D8839" s="40">
        <v>2.0429145505516839</v>
      </c>
      <c r="I8839">
        <v>8362</v>
      </c>
      <c r="J8839" s="134">
        <v>0.15665866425806474</v>
      </c>
    </row>
    <row r="8840" spans="3:10" x14ac:dyDescent="0.3">
      <c r="C8840">
        <v>8363</v>
      </c>
      <c r="D8840" s="40">
        <v>2.4502982941616374</v>
      </c>
      <c r="I8840">
        <v>8363</v>
      </c>
      <c r="J8840" s="134">
        <v>0.17190670898208449</v>
      </c>
    </row>
    <row r="8841" spans="3:10" x14ac:dyDescent="0.3">
      <c r="C8841">
        <v>8364</v>
      </c>
      <c r="D8841" s="40">
        <v>2.3267893647104825</v>
      </c>
      <c r="I8841">
        <v>8364</v>
      </c>
      <c r="J8841" s="134">
        <v>0.19066006395607515</v>
      </c>
    </row>
    <row r="8842" spans="3:10" x14ac:dyDescent="0.3">
      <c r="C8842">
        <v>8365</v>
      </c>
      <c r="D8842" s="40">
        <v>2.336241268249633</v>
      </c>
      <c r="I8842">
        <v>8365</v>
      </c>
      <c r="J8842" s="134">
        <v>0.32217179644904514</v>
      </c>
    </row>
    <row r="8843" spans="3:10" x14ac:dyDescent="0.3">
      <c r="C8843">
        <v>8366</v>
      </c>
      <c r="D8843" s="40">
        <v>2.1569066566212887</v>
      </c>
      <c r="I8843">
        <v>8366</v>
      </c>
      <c r="J8843" s="134">
        <v>0.22033312291608964</v>
      </c>
    </row>
    <row r="8844" spans="3:10" x14ac:dyDescent="0.3">
      <c r="C8844">
        <v>8367</v>
      </c>
      <c r="D8844" s="40">
        <v>2.5306352779994299</v>
      </c>
      <c r="I8844">
        <v>8367</v>
      </c>
      <c r="J8844" s="134">
        <v>0.31667563552134337</v>
      </c>
    </row>
    <row r="8845" spans="3:10" x14ac:dyDescent="0.3">
      <c r="C8845">
        <v>8368</v>
      </c>
      <c r="D8845" s="40">
        <v>2.6914344436638014</v>
      </c>
      <c r="I8845">
        <v>8368</v>
      </c>
      <c r="J8845" s="134">
        <v>0.2600005721425005</v>
      </c>
    </row>
    <row r="8846" spans="3:10" x14ac:dyDescent="0.3">
      <c r="C8846">
        <v>8369</v>
      </c>
      <c r="D8846" s="40">
        <v>2.4503427765298911</v>
      </c>
      <c r="I8846">
        <v>8369</v>
      </c>
      <c r="J8846" s="134">
        <v>0.26827886812425517</v>
      </c>
    </row>
    <row r="8847" spans="3:10" x14ac:dyDescent="0.3">
      <c r="C8847">
        <v>8370</v>
      </c>
      <c r="D8847" s="40">
        <v>3.1553506457285287</v>
      </c>
      <c r="I8847">
        <v>8370</v>
      </c>
      <c r="J8847" s="134">
        <v>0.28399321754419482</v>
      </c>
    </row>
    <row r="8848" spans="3:10" x14ac:dyDescent="0.3">
      <c r="C8848">
        <v>8371</v>
      </c>
      <c r="D8848" s="40">
        <v>2.8647786027354138</v>
      </c>
      <c r="I8848">
        <v>8371</v>
      </c>
      <c r="J8848" s="134">
        <v>0.40660040236862494</v>
      </c>
    </row>
    <row r="8849" spans="3:10" x14ac:dyDescent="0.3">
      <c r="C8849">
        <v>8372</v>
      </c>
      <c r="D8849" s="40">
        <v>1.7665883071814643</v>
      </c>
      <c r="I8849">
        <v>8372</v>
      </c>
      <c r="J8849" s="134">
        <v>0.30887394226865394</v>
      </c>
    </row>
    <row r="8850" spans="3:10" x14ac:dyDescent="0.3">
      <c r="C8850">
        <v>8373</v>
      </c>
      <c r="D8850" s="40">
        <v>2.2536935793690565</v>
      </c>
      <c r="I8850">
        <v>8373</v>
      </c>
      <c r="J8850" s="134">
        <v>0.21705494081353405</v>
      </c>
    </row>
    <row r="8851" spans="3:10" x14ac:dyDescent="0.3">
      <c r="C8851">
        <v>8374</v>
      </c>
      <c r="D8851" s="40">
        <v>3.361263982401212</v>
      </c>
      <c r="I8851">
        <v>8374</v>
      </c>
      <c r="J8851" s="134">
        <v>0.22603293206201003</v>
      </c>
    </row>
    <row r="8852" spans="3:10" x14ac:dyDescent="0.3">
      <c r="C8852">
        <v>8375</v>
      </c>
      <c r="D8852" s="40">
        <v>3.0018132080863293</v>
      </c>
      <c r="I8852">
        <v>8375</v>
      </c>
      <c r="J8852" s="134">
        <v>0.25427980644590931</v>
      </c>
    </row>
    <row r="8853" spans="3:10" x14ac:dyDescent="0.3">
      <c r="C8853">
        <v>8376</v>
      </c>
      <c r="D8853" s="40">
        <v>2.275799351039578</v>
      </c>
      <c r="I8853">
        <v>8376</v>
      </c>
      <c r="J8853" s="134">
        <v>3.9464524260655498E-2</v>
      </c>
    </row>
    <row r="8854" spans="3:10" x14ac:dyDescent="0.3">
      <c r="C8854">
        <v>8377</v>
      </c>
      <c r="D8854" s="40">
        <v>2.4166365787970703</v>
      </c>
      <c r="I8854">
        <v>8377</v>
      </c>
      <c r="J8854" s="134">
        <v>0.16034704357880214</v>
      </c>
    </row>
    <row r="8855" spans="3:10" x14ac:dyDescent="0.3">
      <c r="C8855">
        <v>8378</v>
      </c>
      <c r="D8855" s="40">
        <v>2.9761564591651171</v>
      </c>
      <c r="I8855">
        <v>8378</v>
      </c>
      <c r="J8855" s="134">
        <v>0.14174073383741681</v>
      </c>
    </row>
    <row r="8856" spans="3:10" x14ac:dyDescent="0.3">
      <c r="C8856">
        <v>8379</v>
      </c>
      <c r="D8856" s="40">
        <v>2.4779995241399799</v>
      </c>
      <c r="I8856">
        <v>8379</v>
      </c>
      <c r="J8856" s="134">
        <v>0.25964502129101974</v>
      </c>
    </row>
    <row r="8857" spans="3:10" x14ac:dyDescent="0.3">
      <c r="C8857">
        <v>8380</v>
      </c>
      <c r="D8857" s="40">
        <v>2.1460357508402659</v>
      </c>
      <c r="I8857">
        <v>8380</v>
      </c>
      <c r="J8857" s="134">
        <v>9.0984988189033444E-2</v>
      </c>
    </row>
    <row r="8858" spans="3:10" x14ac:dyDescent="0.3">
      <c r="C8858">
        <v>8381</v>
      </c>
      <c r="D8858" s="40">
        <v>2.941065282520845</v>
      </c>
      <c r="I8858">
        <v>8381</v>
      </c>
      <c r="J8858" s="134">
        <v>0.23449618008564888</v>
      </c>
    </row>
    <row r="8859" spans="3:10" x14ac:dyDescent="0.3">
      <c r="C8859">
        <v>8382</v>
      </c>
      <c r="D8859" s="40">
        <v>2.5790105816266289</v>
      </c>
      <c r="I8859">
        <v>8382</v>
      </c>
      <c r="J8859" s="134">
        <v>0.1961351022455704</v>
      </c>
    </row>
    <row r="8860" spans="3:10" x14ac:dyDescent="0.3">
      <c r="C8860">
        <v>8383</v>
      </c>
      <c r="D8860" s="40">
        <v>2.8625031328204522</v>
      </c>
      <c r="I8860">
        <v>8383</v>
      </c>
      <c r="J8860" s="134">
        <v>0.29514843357045861</v>
      </c>
    </row>
    <row r="8861" spans="3:10" x14ac:dyDescent="0.3">
      <c r="C8861">
        <v>8384</v>
      </c>
      <c r="D8861" s="40">
        <v>2.9078505047542835</v>
      </c>
      <c r="I8861">
        <v>8384</v>
      </c>
      <c r="J8861" s="134">
        <v>0.24799727994649023</v>
      </c>
    </row>
    <row r="8862" spans="3:10" x14ac:dyDescent="0.3">
      <c r="C8862">
        <v>8385</v>
      </c>
      <c r="D8862" s="40">
        <v>3.1610825979934445</v>
      </c>
      <c r="I8862">
        <v>8385</v>
      </c>
      <c r="J8862" s="134">
        <v>0.35673087132468706</v>
      </c>
    </row>
    <row r="8863" spans="3:10" x14ac:dyDescent="0.3">
      <c r="C8863">
        <v>8386</v>
      </c>
      <c r="D8863" s="40">
        <v>2.3628446748378007</v>
      </c>
      <c r="I8863">
        <v>8386</v>
      </c>
      <c r="J8863" s="134">
        <v>0.35253022178146054</v>
      </c>
    </row>
    <row r="8864" spans="3:10" x14ac:dyDescent="0.3">
      <c r="C8864">
        <v>8387</v>
      </c>
      <c r="D8864" s="40">
        <v>1.7078588878202505</v>
      </c>
      <c r="I8864">
        <v>8387</v>
      </c>
      <c r="J8864" s="134">
        <v>0.27716488588079224</v>
      </c>
    </row>
    <row r="8865" spans="3:10" x14ac:dyDescent="0.3">
      <c r="C8865">
        <v>8388</v>
      </c>
      <c r="D8865" s="40">
        <v>3.3263500643878188</v>
      </c>
      <c r="I8865">
        <v>8388</v>
      </c>
      <c r="J8865" s="134">
        <v>0.26938513612871939</v>
      </c>
    </row>
    <row r="8866" spans="3:10" x14ac:dyDescent="0.3">
      <c r="C8866">
        <v>8389</v>
      </c>
      <c r="D8866" s="40">
        <v>2.1325774815083496</v>
      </c>
      <c r="I8866">
        <v>8389</v>
      </c>
      <c r="J8866" s="134">
        <v>0.14104197637772575</v>
      </c>
    </row>
    <row r="8867" spans="3:10" x14ac:dyDescent="0.3">
      <c r="C8867">
        <v>8390</v>
      </c>
      <c r="D8867" s="40">
        <v>2.8252726275899986</v>
      </c>
      <c r="I8867">
        <v>8390</v>
      </c>
      <c r="J8867" s="134">
        <v>0.23747197141330556</v>
      </c>
    </row>
    <row r="8868" spans="3:10" x14ac:dyDescent="0.3">
      <c r="C8868">
        <v>8391</v>
      </c>
      <c r="D8868" s="40">
        <v>2.0404569384500033</v>
      </c>
      <c r="I8868">
        <v>8391</v>
      </c>
      <c r="J8868" s="134">
        <v>0.2196483341666533</v>
      </c>
    </row>
    <row r="8869" spans="3:10" x14ac:dyDescent="0.3">
      <c r="C8869">
        <v>8392</v>
      </c>
      <c r="D8869" s="40">
        <v>1.875088693769575</v>
      </c>
      <c r="I8869">
        <v>8392</v>
      </c>
      <c r="J8869" s="134">
        <v>6.1700757111215365E-2</v>
      </c>
    </row>
    <row r="8870" spans="3:10" x14ac:dyDescent="0.3">
      <c r="C8870">
        <v>8393</v>
      </c>
      <c r="D8870" s="40">
        <v>2.9911410756671732</v>
      </c>
      <c r="I8870">
        <v>8393</v>
      </c>
      <c r="J8870" s="134">
        <v>0.21234038814890965</v>
      </c>
    </row>
    <row r="8871" spans="3:10" x14ac:dyDescent="0.3">
      <c r="C8871">
        <v>8394</v>
      </c>
      <c r="D8871" s="40">
        <v>2.1196866829071075</v>
      </c>
      <c r="I8871">
        <v>8394</v>
      </c>
      <c r="J8871" s="134">
        <v>0.19615071659567551</v>
      </c>
    </row>
    <row r="8872" spans="3:10" x14ac:dyDescent="0.3">
      <c r="C8872">
        <v>8395</v>
      </c>
      <c r="D8872" s="40">
        <v>3.3192939066303757</v>
      </c>
      <c r="I8872">
        <v>8395</v>
      </c>
      <c r="J8872" s="134">
        <v>0.26983229307919854</v>
      </c>
    </row>
    <row r="8873" spans="3:10" x14ac:dyDescent="0.3">
      <c r="C8873">
        <v>8396</v>
      </c>
      <c r="D8873" s="40">
        <v>3.0837986981104368</v>
      </c>
      <c r="I8873">
        <v>8396</v>
      </c>
      <c r="J8873" s="134">
        <v>0.14410000997147687</v>
      </c>
    </row>
    <row r="8874" spans="3:10" x14ac:dyDescent="0.3">
      <c r="C8874">
        <v>8397</v>
      </c>
      <c r="D8874" s="40">
        <v>1.69038956979754</v>
      </c>
      <c r="I8874">
        <v>8397</v>
      </c>
      <c r="J8874" s="134">
        <v>0.25684452156046733</v>
      </c>
    </row>
    <row r="8875" spans="3:10" x14ac:dyDescent="0.3">
      <c r="C8875">
        <v>8398</v>
      </c>
      <c r="D8875" s="40">
        <v>2.4955376252297845</v>
      </c>
      <c r="I8875">
        <v>8398</v>
      </c>
      <c r="J8875" s="134">
        <v>0.24864596423753804</v>
      </c>
    </row>
    <row r="8876" spans="3:10" x14ac:dyDescent="0.3">
      <c r="C8876">
        <v>8399</v>
      </c>
      <c r="D8876" s="40">
        <v>2.2940311080830367</v>
      </c>
      <c r="I8876">
        <v>8399</v>
      </c>
      <c r="J8876" s="134">
        <v>0.30479444373563847</v>
      </c>
    </row>
    <row r="8877" spans="3:10" x14ac:dyDescent="0.3">
      <c r="C8877">
        <v>8400</v>
      </c>
      <c r="D8877" s="40">
        <v>1.6228062997187045</v>
      </c>
      <c r="I8877">
        <v>8400</v>
      </c>
      <c r="J8877" s="134">
        <v>0.25175523054456028</v>
      </c>
    </row>
    <row r="8878" spans="3:10" x14ac:dyDescent="0.3">
      <c r="C8878">
        <v>8401</v>
      </c>
      <c r="D8878" s="40">
        <v>2.5267386456112533</v>
      </c>
      <c r="I8878">
        <v>8401</v>
      </c>
      <c r="J8878" s="134">
        <v>0.22197776512019129</v>
      </c>
    </row>
    <row r="8879" spans="3:10" x14ac:dyDescent="0.3">
      <c r="C8879">
        <v>8402</v>
      </c>
      <c r="D8879" s="40">
        <v>2.3625467628240857</v>
      </c>
      <c r="I8879">
        <v>8402</v>
      </c>
      <c r="J8879" s="134">
        <v>0.28760945833234852</v>
      </c>
    </row>
    <row r="8880" spans="3:10" x14ac:dyDescent="0.3">
      <c r="C8880">
        <v>8403</v>
      </c>
      <c r="D8880" s="40">
        <v>3.1762414963998062</v>
      </c>
      <c r="I8880">
        <v>8403</v>
      </c>
      <c r="J8880" s="134">
        <v>0.33980203418306143</v>
      </c>
    </row>
    <row r="8881" spans="3:10" x14ac:dyDescent="0.3">
      <c r="C8881">
        <v>8404</v>
      </c>
      <c r="D8881" s="40">
        <v>2.438505934710848</v>
      </c>
      <c r="I8881">
        <v>8404</v>
      </c>
      <c r="J8881" s="134">
        <v>0.16817023953529886</v>
      </c>
    </row>
    <row r="8882" spans="3:10" x14ac:dyDescent="0.3">
      <c r="C8882">
        <v>8405</v>
      </c>
      <c r="D8882" s="40">
        <v>3.3894784018378319</v>
      </c>
      <c r="I8882">
        <v>8405</v>
      </c>
      <c r="J8882" s="134">
        <v>0.15974792322115916</v>
      </c>
    </row>
    <row r="8883" spans="3:10" x14ac:dyDescent="0.3">
      <c r="C8883">
        <v>8406</v>
      </c>
      <c r="D8883" s="40">
        <v>2.6694510230636221</v>
      </c>
      <c r="I8883">
        <v>8406</v>
      </c>
      <c r="J8883" s="134">
        <v>0.31427322322764883</v>
      </c>
    </row>
    <row r="8884" spans="3:10" x14ac:dyDescent="0.3">
      <c r="C8884">
        <v>8407</v>
      </c>
      <c r="D8884" s="40">
        <v>2.7536391407291303</v>
      </c>
      <c r="I8884">
        <v>8407</v>
      </c>
      <c r="J8884" s="134">
        <v>0.24636340659035527</v>
      </c>
    </row>
    <row r="8885" spans="3:10" x14ac:dyDescent="0.3">
      <c r="C8885">
        <v>8408</v>
      </c>
      <c r="D8885" s="40">
        <v>2.1109206556028624</v>
      </c>
      <c r="I8885">
        <v>8408</v>
      </c>
      <c r="J8885" s="134">
        <v>0.27887974886689237</v>
      </c>
    </row>
    <row r="8886" spans="3:10" x14ac:dyDescent="0.3">
      <c r="C8886">
        <v>8409</v>
      </c>
      <c r="D8886" s="40">
        <v>1.8601845702884847</v>
      </c>
      <c r="I8886">
        <v>8409</v>
      </c>
      <c r="J8886" s="134">
        <v>0.24574807807080523</v>
      </c>
    </row>
    <row r="8887" spans="3:10" x14ac:dyDescent="0.3">
      <c r="C8887">
        <v>8410</v>
      </c>
      <c r="D8887" s="40">
        <v>2.3079123549977294</v>
      </c>
      <c r="I8887">
        <v>8410</v>
      </c>
      <c r="J8887" s="134">
        <v>0.26689417539747873</v>
      </c>
    </row>
    <row r="8888" spans="3:10" x14ac:dyDescent="0.3">
      <c r="C8888">
        <v>8411</v>
      </c>
      <c r="D8888" s="40">
        <v>3.2173764271168936</v>
      </c>
      <c r="I8888">
        <v>8411</v>
      </c>
      <c r="J8888" s="134">
        <v>0.2513312288331897</v>
      </c>
    </row>
    <row r="8889" spans="3:10" x14ac:dyDescent="0.3">
      <c r="C8889">
        <v>8412</v>
      </c>
      <c r="D8889" s="40">
        <v>3.2799337317611985</v>
      </c>
      <c r="I8889">
        <v>8412</v>
      </c>
      <c r="J8889" s="134">
        <v>0.34114603272295163</v>
      </c>
    </row>
    <row r="8890" spans="3:10" x14ac:dyDescent="0.3">
      <c r="C8890">
        <v>8413</v>
      </c>
      <c r="D8890" s="40">
        <v>2.6106611586955526</v>
      </c>
      <c r="I8890">
        <v>8413</v>
      </c>
      <c r="J8890" s="134">
        <v>0.17930115615857112</v>
      </c>
    </row>
    <row r="8891" spans="3:10" x14ac:dyDescent="0.3">
      <c r="C8891">
        <v>8414</v>
      </c>
      <c r="D8891" s="40">
        <v>2.12393933883427</v>
      </c>
      <c r="I8891">
        <v>8414</v>
      </c>
      <c r="J8891" s="134">
        <v>0.24141125061649427</v>
      </c>
    </row>
    <row r="8892" spans="3:10" x14ac:dyDescent="0.3">
      <c r="C8892">
        <v>8415</v>
      </c>
      <c r="D8892" s="40">
        <v>2.7777706177985717</v>
      </c>
      <c r="I8892">
        <v>8415</v>
      </c>
      <c r="J8892" s="134">
        <v>0.22318257335661129</v>
      </c>
    </row>
    <row r="8893" spans="3:10" x14ac:dyDescent="0.3">
      <c r="C8893">
        <v>8416</v>
      </c>
      <c r="D8893" s="40">
        <v>2.0527619724212101</v>
      </c>
      <c r="I8893">
        <v>8416</v>
      </c>
      <c r="J8893" s="134">
        <v>5.1064312899883779E-2</v>
      </c>
    </row>
    <row r="8894" spans="3:10" x14ac:dyDescent="0.3">
      <c r="C8894">
        <v>8417</v>
      </c>
      <c r="D8894" s="40">
        <v>2.9977298003322215</v>
      </c>
      <c r="I8894">
        <v>8417</v>
      </c>
      <c r="J8894" s="134">
        <v>0.23622045085352572</v>
      </c>
    </row>
    <row r="8895" spans="3:10" x14ac:dyDescent="0.3">
      <c r="C8895">
        <v>8418</v>
      </c>
      <c r="D8895" s="40">
        <v>2.7591292892170522</v>
      </c>
      <c r="I8895">
        <v>8418</v>
      </c>
      <c r="J8895" s="134">
        <v>0.20198050211992413</v>
      </c>
    </row>
    <row r="8896" spans="3:10" x14ac:dyDescent="0.3">
      <c r="C8896">
        <v>8419</v>
      </c>
      <c r="D8896" s="40">
        <v>2.6319704804549056</v>
      </c>
      <c r="I8896">
        <v>8419</v>
      </c>
      <c r="J8896" s="134">
        <v>0.25115703728501182</v>
      </c>
    </row>
    <row r="8897" spans="3:10" x14ac:dyDescent="0.3">
      <c r="C8897">
        <v>8420</v>
      </c>
      <c r="D8897" s="40">
        <v>3.1187997113190464</v>
      </c>
      <c r="I8897">
        <v>8420</v>
      </c>
      <c r="J8897" s="134">
        <v>0.31898330705419276</v>
      </c>
    </row>
    <row r="8898" spans="3:10" x14ac:dyDescent="0.3">
      <c r="C8898">
        <v>8421</v>
      </c>
      <c r="D8898" s="40">
        <v>3.2531249777027424</v>
      </c>
      <c r="I8898">
        <v>8421</v>
      </c>
      <c r="J8898" s="134">
        <v>0.1448006615589752</v>
      </c>
    </row>
    <row r="8899" spans="3:10" x14ac:dyDescent="0.3">
      <c r="C8899">
        <v>8422</v>
      </c>
      <c r="D8899" s="40">
        <v>1.8037606393906391</v>
      </c>
      <c r="I8899">
        <v>8422</v>
      </c>
      <c r="J8899" s="134">
        <v>0.2269834190956006</v>
      </c>
    </row>
    <row r="8900" spans="3:10" x14ac:dyDescent="0.3">
      <c r="C8900">
        <v>8423</v>
      </c>
      <c r="D8900" s="40">
        <v>2.42420873514601</v>
      </c>
      <c r="I8900">
        <v>8423</v>
      </c>
      <c r="J8900" s="134">
        <v>0.1912563207798863</v>
      </c>
    </row>
    <row r="8901" spans="3:10" x14ac:dyDescent="0.3">
      <c r="C8901">
        <v>8424</v>
      </c>
      <c r="D8901" s="40">
        <v>3.3966361138434791</v>
      </c>
      <c r="I8901">
        <v>8424</v>
      </c>
      <c r="J8901" s="134">
        <v>0.29676625016193903</v>
      </c>
    </row>
    <row r="8902" spans="3:10" x14ac:dyDescent="0.3">
      <c r="C8902">
        <v>8425</v>
      </c>
      <c r="D8902" s="40">
        <v>1.8561119369953545</v>
      </c>
      <c r="I8902">
        <v>8425</v>
      </c>
      <c r="J8902" s="134">
        <v>0.26097570345118992</v>
      </c>
    </row>
    <row r="8903" spans="3:10" x14ac:dyDescent="0.3">
      <c r="C8903">
        <v>8426</v>
      </c>
      <c r="D8903" s="40">
        <v>3.2977325974050644</v>
      </c>
      <c r="I8903">
        <v>8426</v>
      </c>
      <c r="J8903" s="134">
        <v>0.25193342812374109</v>
      </c>
    </row>
    <row r="8904" spans="3:10" x14ac:dyDescent="0.3">
      <c r="C8904">
        <v>8427</v>
      </c>
      <c r="D8904" s="40">
        <v>2.9861096084492909</v>
      </c>
      <c r="I8904">
        <v>8427</v>
      </c>
      <c r="J8904" s="134">
        <v>0.33889858033940246</v>
      </c>
    </row>
    <row r="8905" spans="3:10" x14ac:dyDescent="0.3">
      <c r="C8905">
        <v>8428</v>
      </c>
      <c r="D8905" s="40">
        <v>2.4179310916433354</v>
      </c>
      <c r="I8905">
        <v>8428</v>
      </c>
      <c r="J8905" s="134">
        <v>0.28531401162321868</v>
      </c>
    </row>
    <row r="8906" spans="3:10" x14ac:dyDescent="0.3">
      <c r="C8906">
        <v>8429</v>
      </c>
      <c r="D8906" s="40">
        <v>3.0660857691539127</v>
      </c>
      <c r="I8906">
        <v>8429</v>
      </c>
      <c r="J8906" s="134">
        <v>0.27354455309354542</v>
      </c>
    </row>
    <row r="8907" spans="3:10" x14ac:dyDescent="0.3">
      <c r="C8907">
        <v>8430</v>
      </c>
      <c r="D8907" s="40">
        <v>1.9264336457614046</v>
      </c>
      <c r="I8907">
        <v>8430</v>
      </c>
      <c r="J8907" s="134">
        <v>9.8276988131143383E-2</v>
      </c>
    </row>
    <row r="8908" spans="3:10" x14ac:dyDescent="0.3">
      <c r="C8908">
        <v>8431</v>
      </c>
      <c r="D8908" s="40">
        <v>1.5360614011952207</v>
      </c>
      <c r="I8908">
        <v>8431</v>
      </c>
      <c r="J8908" s="134">
        <v>0.24305295421989581</v>
      </c>
    </row>
    <row r="8909" spans="3:10" x14ac:dyDescent="0.3">
      <c r="C8909">
        <v>8432</v>
      </c>
      <c r="D8909" s="40">
        <v>3.2490668859355329</v>
      </c>
      <c r="I8909">
        <v>8432</v>
      </c>
      <c r="J8909" s="134">
        <v>0.33348890434179812</v>
      </c>
    </row>
    <row r="8910" spans="3:10" x14ac:dyDescent="0.3">
      <c r="C8910">
        <v>8433</v>
      </c>
      <c r="D8910" s="40">
        <v>2.2582286425540956</v>
      </c>
      <c r="I8910">
        <v>8433</v>
      </c>
      <c r="J8910" s="134">
        <v>0.29692417097961399</v>
      </c>
    </row>
    <row r="8911" spans="3:10" x14ac:dyDescent="0.3">
      <c r="C8911">
        <v>8434</v>
      </c>
      <c r="D8911" s="40">
        <v>1.8197885520672705</v>
      </c>
      <c r="I8911">
        <v>8434</v>
      </c>
      <c r="J8911" s="134">
        <v>0.26791616071405211</v>
      </c>
    </row>
    <row r="8912" spans="3:10" x14ac:dyDescent="0.3">
      <c r="C8912">
        <v>8435</v>
      </c>
      <c r="D8912" s="40">
        <v>2.0675735062470837</v>
      </c>
      <c r="I8912">
        <v>8435</v>
      </c>
      <c r="J8912" s="134">
        <v>0.24909264330279135</v>
      </c>
    </row>
    <row r="8913" spans="3:10" x14ac:dyDescent="0.3">
      <c r="C8913">
        <v>8436</v>
      </c>
      <c r="D8913" s="40">
        <v>2.8227046693283611</v>
      </c>
      <c r="I8913">
        <v>8436</v>
      </c>
      <c r="J8913" s="134">
        <v>0.22960073632948652</v>
      </c>
    </row>
    <row r="8914" spans="3:10" x14ac:dyDescent="0.3">
      <c r="C8914">
        <v>8437</v>
      </c>
      <c r="D8914" s="40">
        <v>3.0704967180134748</v>
      </c>
      <c r="I8914">
        <v>8437</v>
      </c>
      <c r="J8914" s="134">
        <v>0.24344772674409954</v>
      </c>
    </row>
    <row r="8915" spans="3:10" x14ac:dyDescent="0.3">
      <c r="C8915">
        <v>8438</v>
      </c>
      <c r="D8915" s="40">
        <v>1.6422648602813379</v>
      </c>
      <c r="I8915">
        <v>8438</v>
      </c>
      <c r="J8915" s="134">
        <v>0.31090625827959073</v>
      </c>
    </row>
    <row r="8916" spans="3:10" x14ac:dyDescent="0.3">
      <c r="C8916">
        <v>8439</v>
      </c>
      <c r="D8916" s="40">
        <v>2.4892567940228063</v>
      </c>
      <c r="I8916">
        <v>8439</v>
      </c>
      <c r="J8916" s="134">
        <v>0.22647107200135519</v>
      </c>
    </row>
    <row r="8917" spans="3:10" x14ac:dyDescent="0.3">
      <c r="C8917">
        <v>8440</v>
      </c>
      <c r="D8917" s="40">
        <v>3.1856006436242548</v>
      </c>
      <c r="I8917">
        <v>8440</v>
      </c>
      <c r="J8917" s="134">
        <v>0.21262276078541587</v>
      </c>
    </row>
    <row r="8918" spans="3:10" x14ac:dyDescent="0.3">
      <c r="C8918">
        <v>8441</v>
      </c>
      <c r="D8918" s="40">
        <v>2.9754774646146238</v>
      </c>
      <c r="I8918">
        <v>8441</v>
      </c>
      <c r="J8918" s="134">
        <v>0.294073597894003</v>
      </c>
    </row>
    <row r="8919" spans="3:10" x14ac:dyDescent="0.3">
      <c r="C8919">
        <v>8442</v>
      </c>
      <c r="D8919" s="40">
        <v>2.5205443006361135</v>
      </c>
      <c r="I8919">
        <v>8442</v>
      </c>
      <c r="J8919" s="134">
        <v>0.28213863628921354</v>
      </c>
    </row>
    <row r="8920" spans="3:10" x14ac:dyDescent="0.3">
      <c r="C8920">
        <v>8443</v>
      </c>
      <c r="D8920" s="40">
        <v>2.0155562080193281</v>
      </c>
      <c r="I8920">
        <v>8443</v>
      </c>
      <c r="J8920" s="134">
        <v>0.15897752971077894</v>
      </c>
    </row>
    <row r="8921" spans="3:10" x14ac:dyDescent="0.3">
      <c r="C8921">
        <v>8444</v>
      </c>
      <c r="D8921" s="40">
        <v>2.8710264279052473</v>
      </c>
      <c r="I8921">
        <v>8444</v>
      </c>
      <c r="J8921" s="134">
        <v>9.1014888693146112E-2</v>
      </c>
    </row>
    <row r="8922" spans="3:10" x14ac:dyDescent="0.3">
      <c r="C8922">
        <v>8445</v>
      </c>
      <c r="D8922" s="40">
        <v>1.9757251686068655</v>
      </c>
      <c r="I8922">
        <v>8445</v>
      </c>
      <c r="J8922" s="134">
        <v>0.16730206239385437</v>
      </c>
    </row>
    <row r="8923" spans="3:10" x14ac:dyDescent="0.3">
      <c r="C8923">
        <v>8446</v>
      </c>
      <c r="D8923" s="40">
        <v>2.8556957181583482</v>
      </c>
      <c r="I8923">
        <v>8446</v>
      </c>
      <c r="J8923" s="134">
        <v>8.2858744623630853E-2</v>
      </c>
    </row>
    <row r="8924" spans="3:10" x14ac:dyDescent="0.3">
      <c r="C8924">
        <v>8447</v>
      </c>
      <c r="D8924" s="40">
        <v>2.992449281094399</v>
      </c>
      <c r="I8924">
        <v>8447</v>
      </c>
      <c r="J8924" s="134">
        <v>0.21544471549412303</v>
      </c>
    </row>
    <row r="8925" spans="3:10" x14ac:dyDescent="0.3">
      <c r="C8925">
        <v>8448</v>
      </c>
      <c r="D8925" s="40">
        <v>2.521974458913109</v>
      </c>
      <c r="I8925">
        <v>8448</v>
      </c>
      <c r="J8925" s="134">
        <v>0.32535859686118496</v>
      </c>
    </row>
    <row r="8926" spans="3:10" x14ac:dyDescent="0.3">
      <c r="C8926">
        <v>8449</v>
      </c>
      <c r="D8926" s="40">
        <v>2.0564012705565293</v>
      </c>
      <c r="I8926">
        <v>8449</v>
      </c>
      <c r="J8926" s="134">
        <v>0.15865230328596414</v>
      </c>
    </row>
    <row r="8927" spans="3:10" x14ac:dyDescent="0.3">
      <c r="C8927">
        <v>8450</v>
      </c>
      <c r="D8927" s="40">
        <v>2.6403231137247856</v>
      </c>
      <c r="I8927">
        <v>8450</v>
      </c>
      <c r="J8927" s="134">
        <v>0.27978477551603831</v>
      </c>
    </row>
    <row r="8928" spans="3:10" x14ac:dyDescent="0.3">
      <c r="C8928">
        <v>8451</v>
      </c>
      <c r="D8928" s="40">
        <v>3.0821588471817809</v>
      </c>
      <c r="I8928">
        <v>8451</v>
      </c>
      <c r="J8928" s="134">
        <v>0.1600478293398695</v>
      </c>
    </row>
    <row r="8929" spans="3:10" x14ac:dyDescent="0.3">
      <c r="C8929">
        <v>8452</v>
      </c>
      <c r="D8929" s="40">
        <v>2.505236251822462</v>
      </c>
      <c r="I8929">
        <v>8452</v>
      </c>
      <c r="J8929" s="134">
        <v>0.36357035254107672</v>
      </c>
    </row>
    <row r="8930" spans="3:10" x14ac:dyDescent="0.3">
      <c r="C8930">
        <v>8453</v>
      </c>
      <c r="D8930" s="40">
        <v>2.3251413145118014</v>
      </c>
      <c r="I8930">
        <v>8453</v>
      </c>
      <c r="J8930" s="134">
        <v>0.19172820898155019</v>
      </c>
    </row>
    <row r="8931" spans="3:10" x14ac:dyDescent="0.3">
      <c r="C8931">
        <v>8454</v>
      </c>
      <c r="D8931" s="40">
        <v>2.8939202553173837</v>
      </c>
      <c r="I8931">
        <v>8454</v>
      </c>
      <c r="J8931" s="134">
        <v>0.24718024296569441</v>
      </c>
    </row>
    <row r="8932" spans="3:10" x14ac:dyDescent="0.3">
      <c r="C8932">
        <v>8455</v>
      </c>
      <c r="D8932" s="40">
        <v>2.5998600874413373</v>
      </c>
      <c r="I8932">
        <v>8455</v>
      </c>
      <c r="J8932" s="134">
        <v>0.34924609998551936</v>
      </c>
    </row>
    <row r="8933" spans="3:10" x14ac:dyDescent="0.3">
      <c r="C8933">
        <v>8456</v>
      </c>
      <c r="D8933" s="40">
        <v>2.5270091248026874</v>
      </c>
      <c r="I8933">
        <v>8456</v>
      </c>
      <c r="J8933" s="134">
        <v>0.14721576876358422</v>
      </c>
    </row>
    <row r="8934" spans="3:10" x14ac:dyDescent="0.3">
      <c r="C8934">
        <v>8457</v>
      </c>
      <c r="D8934" s="40">
        <v>2.2643141399915914</v>
      </c>
      <c r="I8934">
        <v>8457</v>
      </c>
      <c r="J8934" s="134">
        <v>0.33551007636044972</v>
      </c>
    </row>
    <row r="8935" spans="3:10" x14ac:dyDescent="0.3">
      <c r="C8935">
        <v>8458</v>
      </c>
      <c r="D8935" s="40">
        <v>1.7041873032139498</v>
      </c>
      <c r="I8935">
        <v>8458</v>
      </c>
      <c r="J8935" s="134">
        <v>0.27627610463295071</v>
      </c>
    </row>
    <row r="8936" spans="3:10" x14ac:dyDescent="0.3">
      <c r="C8936">
        <v>8459</v>
      </c>
      <c r="D8936" s="40">
        <v>3.0666824331903841</v>
      </c>
      <c r="I8936">
        <v>8459</v>
      </c>
      <c r="J8936" s="134">
        <v>0.30210204919378225</v>
      </c>
    </row>
    <row r="8937" spans="3:10" x14ac:dyDescent="0.3">
      <c r="C8937">
        <v>8460</v>
      </c>
      <c r="D8937" s="40">
        <v>2.4751227938906846</v>
      </c>
      <c r="I8937">
        <v>8460</v>
      </c>
      <c r="J8937" s="134">
        <v>0.26395387010686666</v>
      </c>
    </row>
    <row r="8938" spans="3:10" x14ac:dyDescent="0.3">
      <c r="C8938">
        <v>8461</v>
      </c>
      <c r="D8938" s="40">
        <v>2.2916707375475278</v>
      </c>
      <c r="I8938">
        <v>8461</v>
      </c>
      <c r="J8938" s="134">
        <v>0.10585633678205886</v>
      </c>
    </row>
    <row r="8939" spans="3:10" x14ac:dyDescent="0.3">
      <c r="C8939">
        <v>8462</v>
      </c>
      <c r="D8939" s="40">
        <v>2.5730826354285621</v>
      </c>
      <c r="I8939">
        <v>8462</v>
      </c>
      <c r="J8939" s="134">
        <v>0.31518489666142901</v>
      </c>
    </row>
    <row r="8940" spans="3:10" x14ac:dyDescent="0.3">
      <c r="C8940">
        <v>8463</v>
      </c>
      <c r="D8940" s="40">
        <v>3.0029989999686593</v>
      </c>
      <c r="I8940">
        <v>8463</v>
      </c>
      <c r="J8940" s="134">
        <v>0.13438354912694761</v>
      </c>
    </row>
    <row r="8941" spans="3:10" x14ac:dyDescent="0.3">
      <c r="C8941">
        <v>8464</v>
      </c>
      <c r="D8941" s="40">
        <v>2.9591685931377829</v>
      </c>
      <c r="I8941">
        <v>8464</v>
      </c>
      <c r="J8941" s="134">
        <v>0.16708008549169451</v>
      </c>
    </row>
    <row r="8942" spans="3:10" x14ac:dyDescent="0.3">
      <c r="C8942">
        <v>8465</v>
      </c>
      <c r="D8942" s="40">
        <v>1.7137884012031042</v>
      </c>
      <c r="I8942">
        <v>8465</v>
      </c>
      <c r="J8942" s="134">
        <v>0.30961082214348234</v>
      </c>
    </row>
    <row r="8943" spans="3:10" x14ac:dyDescent="0.3">
      <c r="C8943">
        <v>8466</v>
      </c>
      <c r="D8943" s="40">
        <v>1.9533058052260386</v>
      </c>
      <c r="I8943">
        <v>8466</v>
      </c>
      <c r="J8943" s="134">
        <v>0.29439276935783965</v>
      </c>
    </row>
    <row r="8944" spans="3:10" x14ac:dyDescent="0.3">
      <c r="C8944">
        <v>8467</v>
      </c>
      <c r="D8944" s="40">
        <v>2.6279536741509357</v>
      </c>
      <c r="I8944">
        <v>8467</v>
      </c>
      <c r="J8944" s="134">
        <v>0.32572848352378303</v>
      </c>
    </row>
    <row r="8945" spans="3:10" x14ac:dyDescent="0.3">
      <c r="C8945">
        <v>8468</v>
      </c>
      <c r="D8945" s="40">
        <v>2.6458358195525866</v>
      </c>
      <c r="I8945">
        <v>8468</v>
      </c>
      <c r="J8945" s="134">
        <v>0.28093997126090531</v>
      </c>
    </row>
    <row r="8946" spans="3:10" x14ac:dyDescent="0.3">
      <c r="C8946">
        <v>8469</v>
      </c>
      <c r="D8946" s="40">
        <v>2.5723722961900948</v>
      </c>
      <c r="I8946">
        <v>8469</v>
      </c>
      <c r="J8946" s="134">
        <v>0.15480575385219408</v>
      </c>
    </row>
    <row r="8947" spans="3:10" x14ac:dyDescent="0.3">
      <c r="C8947">
        <v>8470</v>
      </c>
      <c r="D8947" s="40">
        <v>2.6152898805126199</v>
      </c>
      <c r="I8947">
        <v>8470</v>
      </c>
      <c r="J8947" s="134">
        <v>0.3413044713670601</v>
      </c>
    </row>
    <row r="8948" spans="3:10" x14ac:dyDescent="0.3">
      <c r="C8948">
        <v>8471</v>
      </c>
      <c r="D8948" s="40">
        <v>2.3371076555324106</v>
      </c>
      <c r="I8948">
        <v>8471</v>
      </c>
      <c r="J8948" s="134">
        <v>0.2611532363096789</v>
      </c>
    </row>
    <row r="8949" spans="3:10" x14ac:dyDescent="0.3">
      <c r="C8949">
        <v>8472</v>
      </c>
      <c r="D8949" s="40">
        <v>2.8102947336911575</v>
      </c>
      <c r="I8949">
        <v>8472</v>
      </c>
      <c r="J8949" s="134">
        <v>0.25427839313934109</v>
      </c>
    </row>
    <row r="8950" spans="3:10" x14ac:dyDescent="0.3">
      <c r="C8950">
        <v>8473</v>
      </c>
      <c r="D8950" s="40">
        <v>2.2823525925095587</v>
      </c>
      <c r="I8950">
        <v>8473</v>
      </c>
      <c r="J8950" s="134">
        <v>0.29570456449727378</v>
      </c>
    </row>
    <row r="8951" spans="3:10" x14ac:dyDescent="0.3">
      <c r="C8951">
        <v>8474</v>
      </c>
      <c r="D8951" s="40">
        <v>2.2176921890189609</v>
      </c>
      <c r="I8951">
        <v>8474</v>
      </c>
      <c r="J8951" s="134">
        <v>0.36994040170899578</v>
      </c>
    </row>
    <row r="8952" spans="3:10" x14ac:dyDescent="0.3">
      <c r="C8952">
        <v>8475</v>
      </c>
      <c r="D8952" s="40">
        <v>2.3780653237247051</v>
      </c>
      <c r="I8952">
        <v>8475</v>
      </c>
      <c r="J8952" s="134">
        <v>0.22994337792066211</v>
      </c>
    </row>
    <row r="8953" spans="3:10" x14ac:dyDescent="0.3">
      <c r="C8953">
        <v>8476</v>
      </c>
      <c r="D8953" s="40">
        <v>2.5425796045534752</v>
      </c>
      <c r="I8953">
        <v>8476</v>
      </c>
      <c r="J8953" s="134">
        <v>0.25631742621645848</v>
      </c>
    </row>
    <row r="8954" spans="3:10" x14ac:dyDescent="0.3">
      <c r="C8954">
        <v>8477</v>
      </c>
      <c r="D8954" s="40">
        <v>2.4982692184534288</v>
      </c>
      <c r="I8954">
        <v>8477</v>
      </c>
      <c r="J8954" s="134">
        <v>0.19300444073051226</v>
      </c>
    </row>
    <row r="8955" spans="3:10" x14ac:dyDescent="0.3">
      <c r="C8955">
        <v>8478</v>
      </c>
      <c r="D8955" s="40">
        <v>2.1912454615611048</v>
      </c>
      <c r="I8955">
        <v>8478</v>
      </c>
      <c r="J8955" s="134">
        <v>0.20361667687968388</v>
      </c>
    </row>
    <row r="8956" spans="3:10" x14ac:dyDescent="0.3">
      <c r="C8956">
        <v>8479</v>
      </c>
      <c r="D8956" s="40">
        <v>2.2858414004707983</v>
      </c>
      <c r="I8956">
        <v>8479</v>
      </c>
      <c r="J8956" s="134">
        <v>0.28615105287928877</v>
      </c>
    </row>
    <row r="8957" spans="3:10" x14ac:dyDescent="0.3">
      <c r="C8957">
        <v>8480</v>
      </c>
      <c r="D8957" s="40">
        <v>2.3156169799675519</v>
      </c>
      <c r="I8957">
        <v>8480</v>
      </c>
      <c r="J8957" s="134">
        <v>0.24964122048537885</v>
      </c>
    </row>
    <row r="8958" spans="3:10" x14ac:dyDescent="0.3">
      <c r="C8958">
        <v>8481</v>
      </c>
      <c r="D8958" s="40">
        <v>2.347804612844222</v>
      </c>
      <c r="I8958">
        <v>8481</v>
      </c>
      <c r="J8958" s="134">
        <v>0.3037094624030614</v>
      </c>
    </row>
    <row r="8959" spans="3:10" x14ac:dyDescent="0.3">
      <c r="C8959">
        <v>8482</v>
      </c>
      <c r="D8959" s="40">
        <v>2.0273540340365921</v>
      </c>
      <c r="I8959">
        <v>8482</v>
      </c>
      <c r="J8959" s="134">
        <v>0.29518792086749479</v>
      </c>
    </row>
    <row r="8960" spans="3:10" x14ac:dyDescent="0.3">
      <c r="C8960">
        <v>8483</v>
      </c>
      <c r="D8960" s="40">
        <v>3.6350644632282596</v>
      </c>
      <c r="I8960">
        <v>8483</v>
      </c>
      <c r="J8960" s="134">
        <v>0.10345097916615664</v>
      </c>
    </row>
    <row r="8961" spans="3:10" x14ac:dyDescent="0.3">
      <c r="C8961">
        <v>8484</v>
      </c>
      <c r="D8961" s="40">
        <v>2.1271222251281956</v>
      </c>
      <c r="I8961">
        <v>8484</v>
      </c>
      <c r="J8961" s="134">
        <v>0.28337940185125654</v>
      </c>
    </row>
    <row r="8962" spans="3:10" x14ac:dyDescent="0.3">
      <c r="C8962">
        <v>8485</v>
      </c>
      <c r="D8962" s="40">
        <v>3.0549769956902741</v>
      </c>
      <c r="I8962">
        <v>8485</v>
      </c>
      <c r="J8962" s="134">
        <v>0.25349126657229504</v>
      </c>
    </row>
    <row r="8963" spans="3:10" x14ac:dyDescent="0.3">
      <c r="C8963">
        <v>8486</v>
      </c>
      <c r="D8963" s="40">
        <v>2.2024471314650103</v>
      </c>
      <c r="I8963">
        <v>8486</v>
      </c>
      <c r="J8963" s="134">
        <v>0.1471479121714836</v>
      </c>
    </row>
    <row r="8964" spans="3:10" x14ac:dyDescent="0.3">
      <c r="C8964">
        <v>8487</v>
      </c>
      <c r="D8964" s="40">
        <v>2.8002716472745908</v>
      </c>
      <c r="I8964">
        <v>8487</v>
      </c>
      <c r="J8964" s="134">
        <v>0.31077598477848345</v>
      </c>
    </row>
    <row r="8965" spans="3:10" x14ac:dyDescent="0.3">
      <c r="C8965">
        <v>8488</v>
      </c>
      <c r="D8965" s="40">
        <v>1.8581132036288093</v>
      </c>
      <c r="I8965">
        <v>8488</v>
      </c>
      <c r="J8965" s="134">
        <v>0.29085303659527106</v>
      </c>
    </row>
    <row r="8966" spans="3:10" x14ac:dyDescent="0.3">
      <c r="C8966">
        <v>8489</v>
      </c>
      <c r="D8966" s="40">
        <v>2.0123255720538116</v>
      </c>
      <c r="I8966">
        <v>8489</v>
      </c>
      <c r="J8966" s="134">
        <v>0.1422011436654671</v>
      </c>
    </row>
    <row r="8967" spans="3:10" x14ac:dyDescent="0.3">
      <c r="C8967">
        <v>8490</v>
      </c>
      <c r="D8967" s="40">
        <v>1.5724367653931746</v>
      </c>
      <c r="I8967">
        <v>8490</v>
      </c>
      <c r="J8967" s="134">
        <v>0.23896519985985831</v>
      </c>
    </row>
    <row r="8968" spans="3:10" x14ac:dyDescent="0.3">
      <c r="C8968">
        <v>8491</v>
      </c>
      <c r="D8968" s="40">
        <v>2.7310028206132251</v>
      </c>
      <c r="I8968">
        <v>8491</v>
      </c>
      <c r="J8968" s="134">
        <v>0.17972011939896815</v>
      </c>
    </row>
    <row r="8969" spans="3:10" x14ac:dyDescent="0.3">
      <c r="C8969">
        <v>8492</v>
      </c>
      <c r="D8969" s="40">
        <v>2.5920690509229742</v>
      </c>
      <c r="I8969">
        <v>8492</v>
      </c>
      <c r="J8969" s="134">
        <v>9.3876752459332469E-2</v>
      </c>
    </row>
    <row r="8970" spans="3:10" x14ac:dyDescent="0.3">
      <c r="C8970">
        <v>8493</v>
      </c>
      <c r="D8970" s="40">
        <v>2.2563525585335151</v>
      </c>
      <c r="I8970">
        <v>8493</v>
      </c>
      <c r="J8970" s="134">
        <v>0.29502543930261349</v>
      </c>
    </row>
    <row r="8971" spans="3:10" x14ac:dyDescent="0.3">
      <c r="C8971">
        <v>8494</v>
      </c>
      <c r="D8971" s="40">
        <v>2.2355078496797547</v>
      </c>
      <c r="I8971">
        <v>8494</v>
      </c>
      <c r="J8971" s="134">
        <v>0.25847156672881799</v>
      </c>
    </row>
    <row r="8972" spans="3:10" x14ac:dyDescent="0.3">
      <c r="C8972">
        <v>8495</v>
      </c>
      <c r="D8972" s="40">
        <v>3.083786585863435</v>
      </c>
      <c r="I8972">
        <v>8495</v>
      </c>
      <c r="J8972" s="134">
        <v>0.30488110419193326</v>
      </c>
    </row>
    <row r="8973" spans="3:10" x14ac:dyDescent="0.3">
      <c r="C8973">
        <v>8496</v>
      </c>
      <c r="D8973" s="40">
        <v>2.0903122134874237</v>
      </c>
      <c r="I8973">
        <v>8496</v>
      </c>
      <c r="J8973" s="134">
        <v>0.19181864438967366</v>
      </c>
    </row>
    <row r="8974" spans="3:10" x14ac:dyDescent="0.3">
      <c r="C8974">
        <v>8497</v>
      </c>
      <c r="D8974" s="40">
        <v>3.012467637987494</v>
      </c>
      <c r="I8974">
        <v>8497</v>
      </c>
      <c r="J8974" s="134">
        <v>0.20591470991016325</v>
      </c>
    </row>
    <row r="8975" spans="3:10" x14ac:dyDescent="0.3">
      <c r="C8975">
        <v>8498</v>
      </c>
      <c r="D8975" s="40">
        <v>2.006134944380471</v>
      </c>
      <c r="I8975">
        <v>8498</v>
      </c>
      <c r="J8975" s="134">
        <v>0.25553186565988462</v>
      </c>
    </row>
    <row r="8976" spans="3:10" x14ac:dyDescent="0.3">
      <c r="C8976">
        <v>8499</v>
      </c>
      <c r="D8976" s="40">
        <v>2.6347379387863143</v>
      </c>
      <c r="I8976">
        <v>8499</v>
      </c>
      <c r="J8976" s="134">
        <v>0.18043392705190686</v>
      </c>
    </row>
    <row r="8977" spans="3:10" x14ac:dyDescent="0.3">
      <c r="C8977">
        <v>8500</v>
      </c>
      <c r="D8977" s="40">
        <v>2.2230900529697601</v>
      </c>
      <c r="I8977">
        <v>8500</v>
      </c>
      <c r="J8977" s="134">
        <v>0.26130509449931627</v>
      </c>
    </row>
    <row r="8978" spans="3:10" x14ac:dyDescent="0.3">
      <c r="C8978">
        <v>8501</v>
      </c>
      <c r="D8978" s="40">
        <v>1.9803463938350518</v>
      </c>
      <c r="I8978">
        <v>8501</v>
      </c>
      <c r="J8978" s="134">
        <v>0.35474170433274277</v>
      </c>
    </row>
    <row r="8979" spans="3:10" x14ac:dyDescent="0.3">
      <c r="C8979">
        <v>8502</v>
      </c>
      <c r="D8979" s="40">
        <v>2.4069144467079826</v>
      </c>
      <c r="I8979">
        <v>8502</v>
      </c>
      <c r="J8979" s="134">
        <v>0.23092330059990629</v>
      </c>
    </row>
    <row r="8980" spans="3:10" x14ac:dyDescent="0.3">
      <c r="C8980">
        <v>8503</v>
      </c>
      <c r="D8980" s="40">
        <v>2.6093499293017177</v>
      </c>
      <c r="I8980">
        <v>8503</v>
      </c>
      <c r="J8980" s="134">
        <v>0.11275446443817416</v>
      </c>
    </row>
    <row r="8981" spans="3:10" x14ac:dyDescent="0.3">
      <c r="C8981">
        <v>8504</v>
      </c>
      <c r="D8981" s="40">
        <v>2.7019406260824876</v>
      </c>
      <c r="I8981">
        <v>8504</v>
      </c>
      <c r="J8981" s="134">
        <v>0.21891804416291549</v>
      </c>
    </row>
    <row r="8982" spans="3:10" x14ac:dyDescent="0.3">
      <c r="C8982">
        <v>8505</v>
      </c>
      <c r="D8982" s="40">
        <v>2.0302332719793204</v>
      </c>
      <c r="I8982">
        <v>8505</v>
      </c>
      <c r="J8982" s="134">
        <v>0.21270187349520953</v>
      </c>
    </row>
    <row r="8983" spans="3:10" x14ac:dyDescent="0.3">
      <c r="C8983">
        <v>8506</v>
      </c>
      <c r="D8983" s="40">
        <v>2.0092478922790429</v>
      </c>
      <c r="I8983">
        <v>8506</v>
      </c>
      <c r="J8983" s="134">
        <v>0.1673282161895322</v>
      </c>
    </row>
    <row r="8984" spans="3:10" x14ac:dyDescent="0.3">
      <c r="C8984">
        <v>8507</v>
      </c>
      <c r="D8984" s="40">
        <v>2.5896327205997833</v>
      </c>
      <c r="I8984">
        <v>8507</v>
      </c>
      <c r="J8984" s="134">
        <v>0.27033823534334744</v>
      </c>
    </row>
    <row r="8985" spans="3:10" x14ac:dyDescent="0.3">
      <c r="C8985">
        <v>8508</v>
      </c>
      <c r="D8985" s="40">
        <v>2.8099885913475915</v>
      </c>
      <c r="I8985">
        <v>8508</v>
      </c>
      <c r="J8985" s="134">
        <v>0.24152010350637765</v>
      </c>
    </row>
    <row r="8986" spans="3:10" x14ac:dyDescent="0.3">
      <c r="C8986">
        <v>8509</v>
      </c>
      <c r="D8986" s="40">
        <v>2.3911566800442858</v>
      </c>
      <c r="I8986">
        <v>8509</v>
      </c>
      <c r="J8986" s="134">
        <v>0.27627459580353442</v>
      </c>
    </row>
    <row r="8987" spans="3:10" x14ac:dyDescent="0.3">
      <c r="C8987">
        <v>8510</v>
      </c>
      <c r="D8987" s="40">
        <v>2.6868043329139253</v>
      </c>
      <c r="I8987">
        <v>8510</v>
      </c>
      <c r="J8987" s="134">
        <v>0.35651789912965826</v>
      </c>
    </row>
    <row r="8988" spans="3:10" x14ac:dyDescent="0.3">
      <c r="C8988">
        <v>8511</v>
      </c>
      <c r="D8988" s="40">
        <v>2.4353177300903379</v>
      </c>
      <c r="I8988">
        <v>8511</v>
      </c>
      <c r="J8988" s="134">
        <v>0.2557146881597343</v>
      </c>
    </row>
    <row r="8989" spans="3:10" x14ac:dyDescent="0.3">
      <c r="C8989">
        <v>8512</v>
      </c>
      <c r="D8989" s="40">
        <v>3.4638163592292956</v>
      </c>
      <c r="I8989">
        <v>8512</v>
      </c>
      <c r="J8989" s="134">
        <v>0.30645818567389949</v>
      </c>
    </row>
    <row r="8990" spans="3:10" x14ac:dyDescent="0.3">
      <c r="C8990">
        <v>8513</v>
      </c>
      <c r="D8990" s="40">
        <v>1.9751703990057923</v>
      </c>
      <c r="I8990">
        <v>8513</v>
      </c>
      <c r="J8990" s="134">
        <v>0.24339286582420483</v>
      </c>
    </row>
    <row r="8991" spans="3:10" x14ac:dyDescent="0.3">
      <c r="C8991">
        <v>8514</v>
      </c>
      <c r="D8991" s="40">
        <v>1.9678467020221917</v>
      </c>
      <c r="I8991">
        <v>8514</v>
      </c>
      <c r="J8991" s="134">
        <v>0.1041859756732928</v>
      </c>
    </row>
    <row r="8992" spans="3:10" x14ac:dyDescent="0.3">
      <c r="C8992">
        <v>8515</v>
      </c>
      <c r="D8992" s="40">
        <v>2.3964758514377267</v>
      </c>
      <c r="I8992">
        <v>8515</v>
      </c>
      <c r="J8992" s="134">
        <v>0.21581325002727669</v>
      </c>
    </row>
    <row r="8993" spans="3:10" x14ac:dyDescent="0.3">
      <c r="C8993">
        <v>8516</v>
      </c>
      <c r="D8993" s="40">
        <v>2.3407567610074871</v>
      </c>
      <c r="I8993">
        <v>8516</v>
      </c>
      <c r="J8993" s="134">
        <v>0.23751768792243699</v>
      </c>
    </row>
    <row r="8994" spans="3:10" x14ac:dyDescent="0.3">
      <c r="C8994">
        <v>8517</v>
      </c>
      <c r="D8994" s="40">
        <v>2.9150765320263843</v>
      </c>
      <c r="I8994">
        <v>8517</v>
      </c>
      <c r="J8994" s="134">
        <v>0.30560718377983043</v>
      </c>
    </row>
    <row r="8995" spans="3:10" x14ac:dyDescent="0.3">
      <c r="C8995">
        <v>8518</v>
      </c>
      <c r="D8995" s="40">
        <v>2.6262398866614207</v>
      </c>
      <c r="I8995">
        <v>8518</v>
      </c>
      <c r="J8995" s="134">
        <v>0.14223549587366446</v>
      </c>
    </row>
    <row r="8996" spans="3:10" x14ac:dyDescent="0.3">
      <c r="C8996">
        <v>8519</v>
      </c>
      <c r="D8996" s="40">
        <v>3.0399964582830754</v>
      </c>
      <c r="I8996">
        <v>8519</v>
      </c>
      <c r="J8996" s="134">
        <v>0.25438988211395475</v>
      </c>
    </row>
    <row r="8997" spans="3:10" x14ac:dyDescent="0.3">
      <c r="C8997">
        <v>8520</v>
      </c>
      <c r="D8997" s="40">
        <v>2.2840989530021414</v>
      </c>
      <c r="I8997">
        <v>8520</v>
      </c>
      <c r="J8997" s="134">
        <v>0.29319501441080043</v>
      </c>
    </row>
    <row r="8998" spans="3:10" x14ac:dyDescent="0.3">
      <c r="C8998">
        <v>8521</v>
      </c>
      <c r="D8998" s="40">
        <v>3.3748192138360276</v>
      </c>
      <c r="I8998">
        <v>8521</v>
      </c>
      <c r="J8998" s="134">
        <v>0.34530178887073681</v>
      </c>
    </row>
    <row r="8999" spans="3:10" x14ac:dyDescent="0.3">
      <c r="C8999">
        <v>8522</v>
      </c>
      <c r="D8999" s="40">
        <v>2.7076548870565182</v>
      </c>
      <c r="I8999">
        <v>8522</v>
      </c>
      <c r="J8999" s="134">
        <v>0.15447209831064601</v>
      </c>
    </row>
    <row r="9000" spans="3:10" x14ac:dyDescent="0.3">
      <c r="C9000">
        <v>8523</v>
      </c>
      <c r="D9000" s="40">
        <v>2.7951513757174888</v>
      </c>
      <c r="I9000">
        <v>8523</v>
      </c>
      <c r="J9000" s="134">
        <v>0.19775081565080588</v>
      </c>
    </row>
    <row r="9001" spans="3:10" x14ac:dyDescent="0.3">
      <c r="C9001">
        <v>8524</v>
      </c>
      <c r="D9001" s="40">
        <v>1.5471957067683382</v>
      </c>
      <c r="I9001">
        <v>8524</v>
      </c>
      <c r="J9001" s="134">
        <v>0.23198515486839733</v>
      </c>
    </row>
    <row r="9002" spans="3:10" x14ac:dyDescent="0.3">
      <c r="C9002">
        <v>8525</v>
      </c>
      <c r="D9002" s="40">
        <v>2.5703890612036853</v>
      </c>
      <c r="I9002">
        <v>8525</v>
      </c>
      <c r="J9002" s="134">
        <v>0.22850483846133129</v>
      </c>
    </row>
    <row r="9003" spans="3:10" x14ac:dyDescent="0.3">
      <c r="C9003">
        <v>8526</v>
      </c>
      <c r="D9003" s="40">
        <v>3.0542580599474229</v>
      </c>
      <c r="I9003">
        <v>8526</v>
      </c>
      <c r="J9003" s="134">
        <v>0.16621383322466476</v>
      </c>
    </row>
    <row r="9004" spans="3:10" x14ac:dyDescent="0.3">
      <c r="C9004">
        <v>8527</v>
      </c>
      <c r="D9004" s="40">
        <v>1.9361167189214001</v>
      </c>
      <c r="I9004">
        <v>8527</v>
      </c>
      <c r="J9004" s="134">
        <v>0.33290849539033207</v>
      </c>
    </row>
    <row r="9005" spans="3:10" x14ac:dyDescent="0.3">
      <c r="C9005">
        <v>8528</v>
      </c>
      <c r="D9005" s="40">
        <v>2.5613733892059156</v>
      </c>
      <c r="I9005">
        <v>8528</v>
      </c>
      <c r="J9005" s="134">
        <v>0.24889281850206935</v>
      </c>
    </row>
    <row r="9006" spans="3:10" x14ac:dyDescent="0.3">
      <c r="C9006">
        <v>8529</v>
      </c>
      <c r="D9006" s="40">
        <v>2.4201887862264644</v>
      </c>
      <c r="I9006">
        <v>8529</v>
      </c>
      <c r="J9006" s="134">
        <v>0.27921463235002619</v>
      </c>
    </row>
    <row r="9007" spans="3:10" x14ac:dyDescent="0.3">
      <c r="C9007">
        <v>8530</v>
      </c>
      <c r="D9007" s="40">
        <v>3.5519839725146318</v>
      </c>
      <c r="I9007">
        <v>8530</v>
      </c>
      <c r="J9007" s="134">
        <v>0.16447634389508625</v>
      </c>
    </row>
    <row r="9008" spans="3:10" x14ac:dyDescent="0.3">
      <c r="C9008">
        <v>8531</v>
      </c>
      <c r="D9008" s="40">
        <v>3.0586198959164097</v>
      </c>
      <c r="I9008">
        <v>8531</v>
      </c>
      <c r="J9008" s="134">
        <v>0.38506853735328361</v>
      </c>
    </row>
    <row r="9009" spans="3:10" x14ac:dyDescent="0.3">
      <c r="C9009">
        <v>8532</v>
      </c>
      <c r="D9009" s="40">
        <v>2.4662806584920021</v>
      </c>
      <c r="I9009">
        <v>8532</v>
      </c>
      <c r="J9009" s="134">
        <v>0.21101108284623349</v>
      </c>
    </row>
    <row r="9010" spans="3:10" x14ac:dyDescent="0.3">
      <c r="C9010">
        <v>8533</v>
      </c>
      <c r="D9010" s="40">
        <v>2.0689532472029937</v>
      </c>
      <c r="I9010">
        <v>8533</v>
      </c>
      <c r="J9010" s="134">
        <v>0.29737516680119769</v>
      </c>
    </row>
    <row r="9011" spans="3:10" x14ac:dyDescent="0.3">
      <c r="C9011">
        <v>8534</v>
      </c>
      <c r="D9011" s="40">
        <v>3.4944668625588902</v>
      </c>
      <c r="I9011">
        <v>8534</v>
      </c>
      <c r="J9011" s="134">
        <v>0.12039491770020261</v>
      </c>
    </row>
    <row r="9012" spans="3:10" x14ac:dyDescent="0.3">
      <c r="C9012">
        <v>8535</v>
      </c>
      <c r="D9012" s="40">
        <v>1.9628812056905425</v>
      </c>
      <c r="I9012">
        <v>8535</v>
      </c>
      <c r="J9012" s="134">
        <v>0.17808300931271104</v>
      </c>
    </row>
    <row r="9013" spans="3:10" x14ac:dyDescent="0.3">
      <c r="C9013">
        <v>8536</v>
      </c>
      <c r="D9013" s="40">
        <v>3.108127654278162</v>
      </c>
      <c r="I9013">
        <v>8536</v>
      </c>
      <c r="J9013" s="134">
        <v>0.1713468913224756</v>
      </c>
    </row>
    <row r="9014" spans="3:10" x14ac:dyDescent="0.3">
      <c r="C9014">
        <v>8537</v>
      </c>
      <c r="D9014" s="40">
        <v>1.7948785883513456</v>
      </c>
      <c r="I9014">
        <v>8537</v>
      </c>
      <c r="J9014" s="134">
        <v>0.10877381406823039</v>
      </c>
    </row>
    <row r="9015" spans="3:10" x14ac:dyDescent="0.3">
      <c r="C9015">
        <v>8538</v>
      </c>
      <c r="D9015" s="40">
        <v>3.187830422890781</v>
      </c>
      <c r="I9015">
        <v>8538</v>
      </c>
      <c r="J9015" s="134">
        <v>0.219302733420079</v>
      </c>
    </row>
    <row r="9016" spans="3:10" x14ac:dyDescent="0.3">
      <c r="C9016">
        <v>8539</v>
      </c>
      <c r="D9016" s="40">
        <v>2.1433089929526545</v>
      </c>
      <c r="I9016">
        <v>8539</v>
      </c>
      <c r="J9016" s="134">
        <v>0.14890875663810332</v>
      </c>
    </row>
    <row r="9017" spans="3:10" x14ac:dyDescent="0.3">
      <c r="C9017">
        <v>8540</v>
      </c>
      <c r="D9017" s="40">
        <v>2.7095716304796369</v>
      </c>
      <c r="I9017">
        <v>8540</v>
      </c>
      <c r="J9017" s="134">
        <v>0.29134231697976576</v>
      </c>
    </row>
    <row r="9018" spans="3:10" x14ac:dyDescent="0.3">
      <c r="C9018">
        <v>8541</v>
      </c>
      <c r="D9018" s="40">
        <v>1.8623624810536898</v>
      </c>
      <c r="I9018">
        <v>8541</v>
      </c>
      <c r="J9018" s="134">
        <v>0.26559686347314426</v>
      </c>
    </row>
    <row r="9019" spans="3:10" x14ac:dyDescent="0.3">
      <c r="C9019">
        <v>8542</v>
      </c>
      <c r="D9019" s="40">
        <v>2.4095342506917152</v>
      </c>
      <c r="I9019">
        <v>8542</v>
      </c>
      <c r="J9019" s="134">
        <v>0.37973801011581743</v>
      </c>
    </row>
    <row r="9020" spans="3:10" x14ac:dyDescent="0.3">
      <c r="C9020">
        <v>8543</v>
      </c>
      <c r="D9020" s="40">
        <v>2.0560719662160727</v>
      </c>
      <c r="I9020">
        <v>8543</v>
      </c>
      <c r="J9020" s="134">
        <v>0.31121644337685783</v>
      </c>
    </row>
    <row r="9021" spans="3:10" x14ac:dyDescent="0.3">
      <c r="C9021">
        <v>8544</v>
      </c>
      <c r="D9021" s="40">
        <v>2.1561380069979497</v>
      </c>
      <c r="I9021">
        <v>8544</v>
      </c>
      <c r="J9021" s="134">
        <v>0.30459301761147661</v>
      </c>
    </row>
    <row r="9022" spans="3:10" x14ac:dyDescent="0.3">
      <c r="C9022">
        <v>8545</v>
      </c>
      <c r="D9022" s="40">
        <v>3.0929052666386858</v>
      </c>
      <c r="I9022">
        <v>8545</v>
      </c>
      <c r="J9022" s="134">
        <v>0.25154826128740715</v>
      </c>
    </row>
    <row r="9023" spans="3:10" x14ac:dyDescent="0.3">
      <c r="C9023">
        <v>8546</v>
      </c>
      <c r="D9023" s="40">
        <v>2.7155674745273841</v>
      </c>
      <c r="I9023">
        <v>8546</v>
      </c>
      <c r="J9023" s="134">
        <v>0.15952994061401204</v>
      </c>
    </row>
    <row r="9024" spans="3:10" x14ac:dyDescent="0.3">
      <c r="C9024">
        <v>8547</v>
      </c>
      <c r="D9024" s="40">
        <v>2.026102488121615</v>
      </c>
      <c r="I9024">
        <v>8547</v>
      </c>
      <c r="J9024" s="134">
        <v>0.32736887675578519</v>
      </c>
    </row>
    <row r="9025" spans="3:10" x14ac:dyDescent="0.3">
      <c r="C9025">
        <v>8548</v>
      </c>
      <c r="D9025" s="40">
        <v>2.7273605883126768</v>
      </c>
      <c r="I9025">
        <v>8548</v>
      </c>
      <c r="J9025" s="134">
        <v>0.25647509584680361</v>
      </c>
    </row>
    <row r="9026" spans="3:10" x14ac:dyDescent="0.3">
      <c r="C9026">
        <v>8549</v>
      </c>
      <c r="D9026" s="40">
        <v>3.2980787895615835</v>
      </c>
      <c r="I9026">
        <v>8549</v>
      </c>
      <c r="J9026" s="134">
        <v>0.3023606693510017</v>
      </c>
    </row>
    <row r="9027" spans="3:10" x14ac:dyDescent="0.3">
      <c r="C9027">
        <v>8550</v>
      </c>
      <c r="D9027" s="40">
        <v>3.0636719123589677</v>
      </c>
      <c r="I9027">
        <v>8550</v>
      </c>
      <c r="J9027" s="134">
        <v>0.3143192097095806</v>
      </c>
    </row>
    <row r="9028" spans="3:10" x14ac:dyDescent="0.3">
      <c r="C9028">
        <v>8551</v>
      </c>
      <c r="D9028" s="40">
        <v>2.8358738767928302</v>
      </c>
      <c r="I9028">
        <v>8551</v>
      </c>
      <c r="J9028" s="134">
        <v>0.19559512027938442</v>
      </c>
    </row>
    <row r="9029" spans="3:10" x14ac:dyDescent="0.3">
      <c r="C9029">
        <v>8552</v>
      </c>
      <c r="D9029" s="40">
        <v>3.0615365016886456</v>
      </c>
      <c r="I9029">
        <v>8552</v>
      </c>
      <c r="J9029" s="134">
        <v>0.20301972747432551</v>
      </c>
    </row>
    <row r="9030" spans="3:10" x14ac:dyDescent="0.3">
      <c r="C9030">
        <v>8553</v>
      </c>
      <c r="D9030" s="40">
        <v>2.1938108670175085</v>
      </c>
      <c r="I9030">
        <v>8553</v>
      </c>
      <c r="J9030" s="134">
        <v>0.35476132985361164</v>
      </c>
    </row>
    <row r="9031" spans="3:10" x14ac:dyDescent="0.3">
      <c r="C9031">
        <v>8554</v>
      </c>
      <c r="D9031" s="40">
        <v>3.0930046994314218</v>
      </c>
      <c r="I9031">
        <v>8554</v>
      </c>
      <c r="J9031" s="134">
        <v>0.34709570701453818</v>
      </c>
    </row>
    <row r="9032" spans="3:10" x14ac:dyDescent="0.3">
      <c r="C9032">
        <v>8555</v>
      </c>
      <c r="D9032" s="40">
        <v>2.8761954178393392</v>
      </c>
      <c r="I9032">
        <v>8555</v>
      </c>
      <c r="J9032" s="134">
        <v>0.30786753749570983</v>
      </c>
    </row>
    <row r="9033" spans="3:10" x14ac:dyDescent="0.3">
      <c r="C9033">
        <v>8556</v>
      </c>
      <c r="D9033" s="40">
        <v>2.5819370879806778</v>
      </c>
      <c r="I9033">
        <v>8556</v>
      </c>
      <c r="J9033" s="134">
        <v>0.25046252004296843</v>
      </c>
    </row>
    <row r="9034" spans="3:10" x14ac:dyDescent="0.3">
      <c r="C9034">
        <v>8557</v>
      </c>
      <c r="D9034" s="40">
        <v>3.2184049187221957</v>
      </c>
      <c r="I9034">
        <v>8557</v>
      </c>
      <c r="J9034" s="134">
        <v>0.23990236857636194</v>
      </c>
    </row>
    <row r="9035" spans="3:10" x14ac:dyDescent="0.3">
      <c r="C9035">
        <v>8558</v>
      </c>
      <c r="D9035" s="40">
        <v>2.089918544164163</v>
      </c>
      <c r="I9035">
        <v>8558</v>
      </c>
      <c r="J9035" s="134">
        <v>0.23315711151486385</v>
      </c>
    </row>
    <row r="9036" spans="3:10" x14ac:dyDescent="0.3">
      <c r="C9036">
        <v>8559</v>
      </c>
      <c r="D9036" s="40">
        <v>2.4491439420436389</v>
      </c>
      <c r="I9036">
        <v>8559</v>
      </c>
      <c r="J9036" s="134">
        <v>0.2810816969172214</v>
      </c>
    </row>
    <row r="9037" spans="3:10" x14ac:dyDescent="0.3">
      <c r="C9037">
        <v>8560</v>
      </c>
      <c r="D9037" s="40">
        <v>2.2100479883998796</v>
      </c>
      <c r="I9037">
        <v>8560</v>
      </c>
      <c r="J9037" s="134">
        <v>0.19229791045546829</v>
      </c>
    </row>
    <row r="9038" spans="3:10" x14ac:dyDescent="0.3">
      <c r="C9038">
        <v>8561</v>
      </c>
      <c r="D9038" s="40">
        <v>2.6310156775202524</v>
      </c>
      <c r="I9038">
        <v>8561</v>
      </c>
      <c r="J9038" s="134">
        <v>0.34039047195353511</v>
      </c>
    </row>
    <row r="9039" spans="3:10" x14ac:dyDescent="0.3">
      <c r="C9039">
        <v>8562</v>
      </c>
      <c r="D9039" s="40">
        <v>2.3540240389059162</v>
      </c>
      <c r="I9039">
        <v>8562</v>
      </c>
      <c r="J9039" s="134">
        <v>9.3763579084972903E-2</v>
      </c>
    </row>
    <row r="9040" spans="3:10" x14ac:dyDescent="0.3">
      <c r="C9040">
        <v>8563</v>
      </c>
      <c r="D9040" s="40">
        <v>1.5995205468201277</v>
      </c>
      <c r="I9040">
        <v>8563</v>
      </c>
      <c r="J9040" s="134">
        <v>0.16600042043394048</v>
      </c>
    </row>
    <row r="9041" spans="3:10" x14ac:dyDescent="0.3">
      <c r="C9041">
        <v>8564</v>
      </c>
      <c r="D9041" s="40">
        <v>2.4191611574964988</v>
      </c>
      <c r="I9041">
        <v>8564</v>
      </c>
      <c r="J9041" s="134">
        <v>0.30794332901760257</v>
      </c>
    </row>
    <row r="9042" spans="3:10" x14ac:dyDescent="0.3">
      <c r="C9042">
        <v>8565</v>
      </c>
      <c r="D9042" s="40">
        <v>1.6930792357329767</v>
      </c>
      <c r="I9042">
        <v>8565</v>
      </c>
      <c r="J9042" s="134">
        <v>0.23031935193495268</v>
      </c>
    </row>
    <row r="9043" spans="3:10" x14ac:dyDescent="0.3">
      <c r="C9043">
        <v>8566</v>
      </c>
      <c r="D9043" s="40">
        <v>2.3445441334014925</v>
      </c>
      <c r="I9043">
        <v>8566</v>
      </c>
      <c r="J9043" s="134">
        <v>0.28140950282877086</v>
      </c>
    </row>
    <row r="9044" spans="3:10" x14ac:dyDescent="0.3">
      <c r="C9044">
        <v>8567</v>
      </c>
      <c r="D9044" s="40">
        <v>2.6580415395583672</v>
      </c>
      <c r="I9044">
        <v>8567</v>
      </c>
      <c r="J9044" s="134">
        <v>0.19191517068090169</v>
      </c>
    </row>
    <row r="9045" spans="3:10" x14ac:dyDescent="0.3">
      <c r="C9045">
        <v>8568</v>
      </c>
      <c r="D9045" s="40">
        <v>2.6751314765514311</v>
      </c>
      <c r="I9045">
        <v>8568</v>
      </c>
      <c r="J9045" s="134">
        <v>0.23921550065666564</v>
      </c>
    </row>
    <row r="9046" spans="3:10" x14ac:dyDescent="0.3">
      <c r="C9046">
        <v>8569</v>
      </c>
      <c r="D9046" s="40">
        <v>1.6589830313376546</v>
      </c>
      <c r="I9046">
        <v>8569</v>
      </c>
      <c r="J9046" s="134">
        <v>0.15206724779788638</v>
      </c>
    </row>
    <row r="9047" spans="3:10" x14ac:dyDescent="0.3">
      <c r="C9047">
        <v>8570</v>
      </c>
      <c r="D9047" s="40">
        <v>2.7719469405533204</v>
      </c>
      <c r="I9047">
        <v>8570</v>
      </c>
      <c r="J9047" s="134">
        <v>0.29262390370052582</v>
      </c>
    </row>
    <row r="9048" spans="3:10" x14ac:dyDescent="0.3">
      <c r="C9048">
        <v>8571</v>
      </c>
      <c r="D9048" s="40">
        <v>2.9816589311776247</v>
      </c>
      <c r="I9048">
        <v>8571</v>
      </c>
      <c r="J9048" s="134">
        <v>0.37696965497774793</v>
      </c>
    </row>
    <row r="9049" spans="3:10" x14ac:dyDescent="0.3">
      <c r="C9049">
        <v>8572</v>
      </c>
      <c r="D9049" s="40">
        <v>3.2044156078321038</v>
      </c>
      <c r="I9049">
        <v>8572</v>
      </c>
      <c r="J9049" s="134">
        <v>0.16606736095572838</v>
      </c>
    </row>
    <row r="9050" spans="3:10" x14ac:dyDescent="0.3">
      <c r="C9050">
        <v>8573</v>
      </c>
      <c r="D9050" s="40">
        <v>2.9471206386407318</v>
      </c>
      <c r="I9050">
        <v>8573</v>
      </c>
      <c r="J9050" s="134">
        <v>0.24479484895194892</v>
      </c>
    </row>
    <row r="9051" spans="3:10" x14ac:dyDescent="0.3">
      <c r="C9051">
        <v>8574</v>
      </c>
      <c r="D9051" s="40">
        <v>2.337710249548651</v>
      </c>
      <c r="I9051">
        <v>8574</v>
      </c>
      <c r="J9051" s="134">
        <v>0.14012980307503775</v>
      </c>
    </row>
    <row r="9052" spans="3:10" x14ac:dyDescent="0.3">
      <c r="C9052">
        <v>8575</v>
      </c>
      <c r="D9052" s="40">
        <v>2.0225617380437506</v>
      </c>
      <c r="I9052">
        <v>8575</v>
      </c>
      <c r="J9052" s="134">
        <v>0.31523893967745686</v>
      </c>
    </row>
    <row r="9053" spans="3:10" x14ac:dyDescent="0.3">
      <c r="C9053">
        <v>8576</v>
      </c>
      <c r="D9053" s="40">
        <v>3.0968780971629286</v>
      </c>
      <c r="I9053">
        <v>8576</v>
      </c>
      <c r="J9053" s="134">
        <v>0.2346103135357207</v>
      </c>
    </row>
    <row r="9054" spans="3:10" x14ac:dyDescent="0.3">
      <c r="C9054">
        <v>8577</v>
      </c>
      <c r="D9054" s="40">
        <v>2.1339010515751284</v>
      </c>
      <c r="I9054">
        <v>8577</v>
      </c>
      <c r="J9054" s="134">
        <v>0.10106053126844383</v>
      </c>
    </row>
    <row r="9055" spans="3:10" x14ac:dyDescent="0.3">
      <c r="C9055">
        <v>8578</v>
      </c>
      <c r="D9055" s="40">
        <v>2.1551910870465174</v>
      </c>
      <c r="I9055">
        <v>8578</v>
      </c>
      <c r="J9055" s="134">
        <v>5.4069528779653764E-2</v>
      </c>
    </row>
    <row r="9056" spans="3:10" x14ac:dyDescent="0.3">
      <c r="C9056">
        <v>8579</v>
      </c>
      <c r="D9056" s="40">
        <v>2.024436402429922</v>
      </c>
      <c r="I9056">
        <v>8579</v>
      </c>
      <c r="J9056" s="134">
        <v>0.33760317996897338</v>
      </c>
    </row>
    <row r="9057" spans="3:10" x14ac:dyDescent="0.3">
      <c r="C9057">
        <v>8580</v>
      </c>
      <c r="D9057" s="40">
        <v>2.1878205572322944</v>
      </c>
      <c r="I9057">
        <v>8580</v>
      </c>
      <c r="J9057" s="134">
        <v>0.2543472439316623</v>
      </c>
    </row>
    <row r="9058" spans="3:10" x14ac:dyDescent="0.3">
      <c r="C9058">
        <v>8581</v>
      </c>
      <c r="D9058" s="40">
        <v>2.2190038629069231</v>
      </c>
      <c r="I9058">
        <v>8581</v>
      </c>
      <c r="J9058" s="134">
        <v>0.18560804280912557</v>
      </c>
    </row>
    <row r="9059" spans="3:10" x14ac:dyDescent="0.3">
      <c r="C9059">
        <v>8582</v>
      </c>
      <c r="D9059" s="40">
        <v>2.1390027303617156</v>
      </c>
      <c r="I9059">
        <v>8582</v>
      </c>
      <c r="J9059" s="134">
        <v>0.385489633530959</v>
      </c>
    </row>
    <row r="9060" spans="3:10" x14ac:dyDescent="0.3">
      <c r="C9060">
        <v>8583</v>
      </c>
      <c r="D9060" s="40">
        <v>2.4268747823865655</v>
      </c>
      <c r="I9060">
        <v>8583</v>
      </c>
      <c r="J9060" s="134">
        <v>0.26356473693500737</v>
      </c>
    </row>
    <row r="9061" spans="3:10" x14ac:dyDescent="0.3">
      <c r="C9061">
        <v>8584</v>
      </c>
      <c r="D9061" s="40">
        <v>2.118458527091863</v>
      </c>
      <c r="I9061">
        <v>8584</v>
      </c>
      <c r="J9061" s="134">
        <v>0.14930368971172081</v>
      </c>
    </row>
    <row r="9062" spans="3:10" x14ac:dyDescent="0.3">
      <c r="C9062">
        <v>8585</v>
      </c>
      <c r="D9062" s="40">
        <v>2.3903367057836427</v>
      </c>
      <c r="I9062">
        <v>8585</v>
      </c>
      <c r="J9062" s="134">
        <v>0.25168950513596688</v>
      </c>
    </row>
    <row r="9063" spans="3:10" x14ac:dyDescent="0.3">
      <c r="C9063">
        <v>8586</v>
      </c>
      <c r="D9063" s="40">
        <v>2.7426017494853001</v>
      </c>
      <c r="I9063">
        <v>8586</v>
      </c>
      <c r="J9063" s="134">
        <v>0.22909875959166826</v>
      </c>
    </row>
    <row r="9064" spans="3:10" x14ac:dyDescent="0.3">
      <c r="C9064">
        <v>8587</v>
      </c>
      <c r="D9064" s="40">
        <v>1.8195145937801847</v>
      </c>
      <c r="I9064">
        <v>8587</v>
      </c>
      <c r="J9064" s="134">
        <v>0.35385504051112249</v>
      </c>
    </row>
    <row r="9065" spans="3:10" x14ac:dyDescent="0.3">
      <c r="C9065">
        <v>8588</v>
      </c>
      <c r="D9065" s="40">
        <v>2.7171285979420725</v>
      </c>
      <c r="I9065">
        <v>8588</v>
      </c>
      <c r="J9065" s="134">
        <v>0.2479207088703792</v>
      </c>
    </row>
    <row r="9066" spans="3:10" x14ac:dyDescent="0.3">
      <c r="C9066">
        <v>8589</v>
      </c>
      <c r="D9066" s="40">
        <v>3.4417593628732788</v>
      </c>
      <c r="I9066">
        <v>8589</v>
      </c>
      <c r="J9066" s="134">
        <v>0.21067498450001532</v>
      </c>
    </row>
    <row r="9067" spans="3:10" x14ac:dyDescent="0.3">
      <c r="C9067">
        <v>8590</v>
      </c>
      <c r="D9067" s="40">
        <v>3.5022432238102517</v>
      </c>
      <c r="I9067">
        <v>8590</v>
      </c>
      <c r="J9067" s="134">
        <v>0.12427471899877718</v>
      </c>
    </row>
    <row r="9068" spans="3:10" x14ac:dyDescent="0.3">
      <c r="C9068">
        <v>8591</v>
      </c>
      <c r="D9068" s="40">
        <v>2.4957220394868824</v>
      </c>
      <c r="I9068">
        <v>8591</v>
      </c>
      <c r="J9068" s="134">
        <v>0.17865077442063781</v>
      </c>
    </row>
    <row r="9069" spans="3:10" x14ac:dyDescent="0.3">
      <c r="C9069">
        <v>8592</v>
      </c>
      <c r="D9069" s="40">
        <v>1.9879768021076969</v>
      </c>
      <c r="I9069">
        <v>8592</v>
      </c>
      <c r="J9069" s="134">
        <v>0.32937851253203565</v>
      </c>
    </row>
    <row r="9070" spans="3:10" x14ac:dyDescent="0.3">
      <c r="C9070">
        <v>8593</v>
      </c>
      <c r="D9070" s="40">
        <v>2.4035776221703267</v>
      </c>
      <c r="I9070">
        <v>8593</v>
      </c>
      <c r="J9070" s="134">
        <v>0.28172119255296524</v>
      </c>
    </row>
    <row r="9071" spans="3:10" x14ac:dyDescent="0.3">
      <c r="C9071">
        <v>8594</v>
      </c>
      <c r="D9071" s="40">
        <v>2.3070282997450251</v>
      </c>
      <c r="I9071">
        <v>8594</v>
      </c>
      <c r="J9071" s="134">
        <v>0.27405236703972191</v>
      </c>
    </row>
    <row r="9072" spans="3:10" x14ac:dyDescent="0.3">
      <c r="C9072">
        <v>8595</v>
      </c>
      <c r="D9072" s="40">
        <v>1.928218663543936</v>
      </c>
      <c r="I9072">
        <v>8595</v>
      </c>
      <c r="J9072" s="134">
        <v>0.34722263613709825</v>
      </c>
    </row>
    <row r="9073" spans="3:10" x14ac:dyDescent="0.3">
      <c r="C9073">
        <v>8596</v>
      </c>
      <c r="D9073" s="40">
        <v>2.2515263488798842</v>
      </c>
      <c r="I9073">
        <v>8596</v>
      </c>
      <c r="J9073" s="134">
        <v>0.35886560095737297</v>
      </c>
    </row>
    <row r="9074" spans="3:10" x14ac:dyDescent="0.3">
      <c r="C9074">
        <v>8597</v>
      </c>
      <c r="D9074" s="40">
        <v>2.592652281807303</v>
      </c>
      <c r="I9074">
        <v>8597</v>
      </c>
      <c r="J9074" s="134">
        <v>0.11771756694711244</v>
      </c>
    </row>
    <row r="9075" spans="3:10" x14ac:dyDescent="0.3">
      <c r="C9075">
        <v>8598</v>
      </c>
      <c r="D9075" s="40">
        <v>2.1549685301645138</v>
      </c>
      <c r="I9075">
        <v>8598</v>
      </c>
      <c r="J9075" s="134">
        <v>7.643927397591721E-2</v>
      </c>
    </row>
    <row r="9076" spans="3:10" x14ac:dyDescent="0.3">
      <c r="C9076">
        <v>8599</v>
      </c>
      <c r="D9076" s="40">
        <v>2.9628294881696329</v>
      </c>
      <c r="I9076">
        <v>8599</v>
      </c>
      <c r="J9076" s="134">
        <v>0.26488143305638956</v>
      </c>
    </row>
    <row r="9077" spans="3:10" x14ac:dyDescent="0.3">
      <c r="C9077">
        <v>8600</v>
      </c>
      <c r="D9077" s="40">
        <v>2.3051506920952347</v>
      </c>
      <c r="I9077">
        <v>8600</v>
      </c>
      <c r="J9077" s="134">
        <v>0.23418868443406238</v>
      </c>
    </row>
    <row r="9078" spans="3:10" x14ac:dyDescent="0.3">
      <c r="C9078">
        <v>8601</v>
      </c>
      <c r="D9078" s="40">
        <v>2.4270500477389603</v>
      </c>
      <c r="I9078">
        <v>8601</v>
      </c>
      <c r="J9078" s="134">
        <v>0.29790521065061237</v>
      </c>
    </row>
    <row r="9079" spans="3:10" x14ac:dyDescent="0.3">
      <c r="C9079">
        <v>8602</v>
      </c>
      <c r="D9079" s="40">
        <v>2.9891566838095374</v>
      </c>
      <c r="I9079">
        <v>8602</v>
      </c>
      <c r="J9079" s="134">
        <v>0.30742919231057675</v>
      </c>
    </row>
    <row r="9080" spans="3:10" x14ac:dyDescent="0.3">
      <c r="C9080">
        <v>8603</v>
      </c>
      <c r="D9080" s="40">
        <v>2.4605293263789401</v>
      </c>
      <c r="I9080">
        <v>8603</v>
      </c>
      <c r="J9080" s="134">
        <v>0.1391743869005877</v>
      </c>
    </row>
    <row r="9081" spans="3:10" x14ac:dyDescent="0.3">
      <c r="C9081">
        <v>8604</v>
      </c>
      <c r="D9081" s="40">
        <v>1.7575332083162205</v>
      </c>
      <c r="I9081">
        <v>8604</v>
      </c>
      <c r="J9081" s="134">
        <v>0.24820366031659136</v>
      </c>
    </row>
    <row r="9082" spans="3:10" x14ac:dyDescent="0.3">
      <c r="C9082">
        <v>8605</v>
      </c>
      <c r="D9082" s="40">
        <v>2.4078570704187294</v>
      </c>
      <c r="I9082">
        <v>8605</v>
      </c>
      <c r="J9082" s="134">
        <v>0.33601818858339882</v>
      </c>
    </row>
    <row r="9083" spans="3:10" x14ac:dyDescent="0.3">
      <c r="C9083">
        <v>8606</v>
      </c>
      <c r="D9083" s="40">
        <v>2.7666770243205714</v>
      </c>
      <c r="I9083">
        <v>8606</v>
      </c>
      <c r="J9083" s="134">
        <v>0.21642253704038295</v>
      </c>
    </row>
    <row r="9084" spans="3:10" x14ac:dyDescent="0.3">
      <c r="C9084">
        <v>8607</v>
      </c>
      <c r="D9084" s="40">
        <v>2.8781751525180193</v>
      </c>
      <c r="I9084">
        <v>8607</v>
      </c>
      <c r="J9084" s="134">
        <v>0.21156718211838688</v>
      </c>
    </row>
    <row r="9085" spans="3:10" x14ac:dyDescent="0.3">
      <c r="C9085">
        <v>8608</v>
      </c>
      <c r="D9085" s="40">
        <v>2.8732421652527664</v>
      </c>
      <c r="I9085">
        <v>8608</v>
      </c>
      <c r="J9085" s="134">
        <v>0.33838753277390921</v>
      </c>
    </row>
    <row r="9086" spans="3:10" x14ac:dyDescent="0.3">
      <c r="C9086">
        <v>8609</v>
      </c>
      <c r="D9086" s="40">
        <v>2.6706830314249497</v>
      </c>
      <c r="I9086">
        <v>8609</v>
      </c>
      <c r="J9086" s="134">
        <v>0.31031420629144879</v>
      </c>
    </row>
    <row r="9087" spans="3:10" x14ac:dyDescent="0.3">
      <c r="C9087">
        <v>8610</v>
      </c>
      <c r="D9087" s="40">
        <v>1.9240516773959626</v>
      </c>
      <c r="I9087">
        <v>8610</v>
      </c>
      <c r="J9087" s="134">
        <v>0.19403315078654715</v>
      </c>
    </row>
    <row r="9088" spans="3:10" x14ac:dyDescent="0.3">
      <c r="C9088">
        <v>8611</v>
      </c>
      <c r="D9088" s="40">
        <v>3.5137905238107359</v>
      </c>
      <c r="I9088">
        <v>8611</v>
      </c>
      <c r="J9088" s="134">
        <v>0.30855999473727724</v>
      </c>
    </row>
    <row r="9089" spans="3:10" x14ac:dyDescent="0.3">
      <c r="C9089">
        <v>8612</v>
      </c>
      <c r="D9089" s="40">
        <v>2.5827276687257998</v>
      </c>
      <c r="I9089">
        <v>8612</v>
      </c>
      <c r="J9089" s="134">
        <v>0.31842486162577033</v>
      </c>
    </row>
    <row r="9090" spans="3:10" x14ac:dyDescent="0.3">
      <c r="C9090">
        <v>8613</v>
      </c>
      <c r="D9090" s="40">
        <v>1.8329079265164214</v>
      </c>
      <c r="I9090">
        <v>8613</v>
      </c>
      <c r="J9090" s="134">
        <v>0.31194388649945215</v>
      </c>
    </row>
    <row r="9091" spans="3:10" x14ac:dyDescent="0.3">
      <c r="C9091">
        <v>8614</v>
      </c>
      <c r="D9091" s="40">
        <v>2.3591756618851902</v>
      </c>
      <c r="I9091">
        <v>8614</v>
      </c>
      <c r="J9091" s="134">
        <v>0.19177588397992951</v>
      </c>
    </row>
    <row r="9092" spans="3:10" x14ac:dyDescent="0.3">
      <c r="C9092">
        <v>8615</v>
      </c>
      <c r="D9092" s="40">
        <v>3.0062423185074274</v>
      </c>
      <c r="I9092">
        <v>8615</v>
      </c>
      <c r="J9092" s="134">
        <v>0.25083735401065499</v>
      </c>
    </row>
    <row r="9093" spans="3:10" x14ac:dyDescent="0.3">
      <c r="C9093">
        <v>8616</v>
      </c>
      <c r="D9093" s="40">
        <v>2.0737718475271998</v>
      </c>
      <c r="I9093">
        <v>8616</v>
      </c>
      <c r="J9093" s="134">
        <v>0.30316535258554067</v>
      </c>
    </row>
    <row r="9094" spans="3:10" x14ac:dyDescent="0.3">
      <c r="C9094">
        <v>8617</v>
      </c>
      <c r="D9094" s="40">
        <v>1.7653080255919646</v>
      </c>
      <c r="I9094">
        <v>8617</v>
      </c>
      <c r="J9094" s="134">
        <v>0.294030215691647</v>
      </c>
    </row>
    <row r="9095" spans="3:10" x14ac:dyDescent="0.3">
      <c r="C9095">
        <v>8618</v>
      </c>
      <c r="D9095" s="40">
        <v>3.0002733277286446</v>
      </c>
      <c r="I9095">
        <v>8618</v>
      </c>
      <c r="J9095" s="134">
        <v>0.3051337042436435</v>
      </c>
    </row>
    <row r="9096" spans="3:10" x14ac:dyDescent="0.3">
      <c r="C9096">
        <v>8619</v>
      </c>
      <c r="D9096" s="40">
        <v>1.8964014644512073</v>
      </c>
      <c r="I9096">
        <v>8619</v>
      </c>
      <c r="J9096" s="134">
        <v>0.12436815664432865</v>
      </c>
    </row>
    <row r="9097" spans="3:10" x14ac:dyDescent="0.3">
      <c r="C9097">
        <v>8620</v>
      </c>
      <c r="D9097" s="40">
        <v>2.336789909283441</v>
      </c>
      <c r="I9097">
        <v>8620</v>
      </c>
      <c r="J9097" s="134">
        <v>0.27791174973178823</v>
      </c>
    </row>
    <row r="9098" spans="3:10" x14ac:dyDescent="0.3">
      <c r="C9098">
        <v>8621</v>
      </c>
      <c r="D9098" s="40">
        <v>2.3689398854975332</v>
      </c>
      <c r="I9098">
        <v>8621</v>
      </c>
      <c r="J9098" s="134">
        <v>0.33917590329018465</v>
      </c>
    </row>
    <row r="9099" spans="3:10" x14ac:dyDescent="0.3">
      <c r="C9099">
        <v>8622</v>
      </c>
      <c r="D9099" s="40">
        <v>3.0626376242601081</v>
      </c>
      <c r="I9099">
        <v>8622</v>
      </c>
      <c r="J9099" s="134">
        <v>0.35125467388912135</v>
      </c>
    </row>
    <row r="9100" spans="3:10" x14ac:dyDescent="0.3">
      <c r="C9100">
        <v>8623</v>
      </c>
      <c r="D9100" s="40">
        <v>3.3224682689028966</v>
      </c>
      <c r="I9100">
        <v>8623</v>
      </c>
      <c r="J9100" s="134">
        <v>0.22107658837944344</v>
      </c>
    </row>
    <row r="9101" spans="3:10" x14ac:dyDescent="0.3">
      <c r="C9101">
        <v>8624</v>
      </c>
      <c r="D9101" s="40">
        <v>2.4192798130505944</v>
      </c>
      <c r="I9101">
        <v>8624</v>
      </c>
      <c r="J9101" s="134">
        <v>0.25432296363045737</v>
      </c>
    </row>
    <row r="9102" spans="3:10" x14ac:dyDescent="0.3">
      <c r="C9102">
        <v>8625</v>
      </c>
      <c r="D9102" s="40">
        <v>3.2126345220049779</v>
      </c>
      <c r="I9102">
        <v>8625</v>
      </c>
      <c r="J9102" s="134">
        <v>0.32432749401827321</v>
      </c>
    </row>
    <row r="9103" spans="3:10" x14ac:dyDescent="0.3">
      <c r="C9103">
        <v>8626</v>
      </c>
      <c r="D9103" s="40">
        <v>1.7580576223297271</v>
      </c>
      <c r="I9103">
        <v>8626</v>
      </c>
      <c r="J9103" s="134">
        <v>0.25182724664079514</v>
      </c>
    </row>
    <row r="9104" spans="3:10" x14ac:dyDescent="0.3">
      <c r="C9104">
        <v>8627</v>
      </c>
      <c r="D9104" s="40">
        <v>2.7686073466677001</v>
      </c>
      <c r="I9104">
        <v>8627</v>
      </c>
      <c r="J9104" s="134">
        <v>0.18414435591552736</v>
      </c>
    </row>
    <row r="9105" spans="3:10" x14ac:dyDescent="0.3">
      <c r="C9105">
        <v>8628</v>
      </c>
      <c r="D9105" s="40">
        <v>2.7781290286288671</v>
      </c>
      <c r="I9105">
        <v>8628</v>
      </c>
      <c r="J9105" s="134">
        <v>0.16347624010419648</v>
      </c>
    </row>
    <row r="9106" spans="3:10" x14ac:dyDescent="0.3">
      <c r="C9106">
        <v>8629</v>
      </c>
      <c r="D9106" s="40">
        <v>2.3528656125134546</v>
      </c>
      <c r="I9106">
        <v>8629</v>
      </c>
      <c r="J9106" s="134">
        <v>0.15470185614546117</v>
      </c>
    </row>
    <row r="9107" spans="3:10" x14ac:dyDescent="0.3">
      <c r="C9107">
        <v>8630</v>
      </c>
      <c r="D9107" s="40">
        <v>2.8039225118648963</v>
      </c>
      <c r="I9107">
        <v>8630</v>
      </c>
      <c r="J9107" s="134">
        <v>0.19613790687170729</v>
      </c>
    </row>
    <row r="9108" spans="3:10" x14ac:dyDescent="0.3">
      <c r="C9108">
        <v>8631</v>
      </c>
      <c r="D9108" s="40">
        <v>2.4730683959968576</v>
      </c>
      <c r="I9108">
        <v>8631</v>
      </c>
      <c r="J9108" s="134">
        <v>0.26981028853820122</v>
      </c>
    </row>
    <row r="9109" spans="3:10" x14ac:dyDescent="0.3">
      <c r="C9109">
        <v>8632</v>
      </c>
      <c r="D9109" s="40">
        <v>1.5850474227681848</v>
      </c>
      <c r="I9109">
        <v>8632</v>
      </c>
      <c r="J9109" s="134">
        <v>0.23021295155211097</v>
      </c>
    </row>
    <row r="9110" spans="3:10" x14ac:dyDescent="0.3">
      <c r="C9110">
        <v>8633</v>
      </c>
      <c r="D9110" s="40">
        <v>3.0096144940449121</v>
      </c>
      <c r="I9110">
        <v>8633</v>
      </c>
      <c r="J9110" s="134">
        <v>0.23980555566631812</v>
      </c>
    </row>
    <row r="9111" spans="3:10" x14ac:dyDescent="0.3">
      <c r="C9111">
        <v>8634</v>
      </c>
      <c r="D9111" s="40">
        <v>2.9333792578103828</v>
      </c>
      <c r="I9111">
        <v>8634</v>
      </c>
      <c r="J9111" s="134">
        <v>0.18955174210382264</v>
      </c>
    </row>
    <row r="9112" spans="3:10" x14ac:dyDescent="0.3">
      <c r="C9112">
        <v>8635</v>
      </c>
      <c r="D9112" s="40">
        <v>2.1310789216825561</v>
      </c>
      <c r="I9112">
        <v>8635</v>
      </c>
      <c r="J9112" s="134">
        <v>0.3580960084010294</v>
      </c>
    </row>
    <row r="9113" spans="3:10" x14ac:dyDescent="0.3">
      <c r="C9113">
        <v>8636</v>
      </c>
      <c r="D9113" s="40">
        <v>2.6148770580685228</v>
      </c>
      <c r="I9113">
        <v>8636</v>
      </c>
      <c r="J9113" s="134">
        <v>0.31321156469928102</v>
      </c>
    </row>
    <row r="9114" spans="3:10" x14ac:dyDescent="0.3">
      <c r="C9114">
        <v>8637</v>
      </c>
      <c r="D9114" s="40">
        <v>2.2638563054243348</v>
      </c>
      <c r="I9114">
        <v>8637</v>
      </c>
      <c r="J9114" s="134">
        <v>0.29475966148092847</v>
      </c>
    </row>
    <row r="9115" spans="3:10" x14ac:dyDescent="0.3">
      <c r="C9115">
        <v>8638</v>
      </c>
      <c r="D9115" s="40">
        <v>1.9834071783744203</v>
      </c>
      <c r="I9115">
        <v>8638</v>
      </c>
      <c r="J9115" s="134">
        <v>0.25740563141573314</v>
      </c>
    </row>
    <row r="9116" spans="3:10" x14ac:dyDescent="0.3">
      <c r="C9116">
        <v>8639</v>
      </c>
      <c r="D9116" s="40">
        <v>2.1354307672218953</v>
      </c>
      <c r="I9116">
        <v>8639</v>
      </c>
      <c r="J9116" s="134">
        <v>0.26301471660505427</v>
      </c>
    </row>
    <row r="9117" spans="3:10" x14ac:dyDescent="0.3">
      <c r="C9117">
        <v>8640</v>
      </c>
      <c r="D9117" s="40">
        <v>2.6483110879391107</v>
      </c>
      <c r="I9117">
        <v>8640</v>
      </c>
      <c r="J9117" s="134">
        <v>0.11016266001582498</v>
      </c>
    </row>
    <row r="9118" spans="3:10" x14ac:dyDescent="0.3">
      <c r="C9118">
        <v>8641</v>
      </c>
      <c r="D9118" s="40">
        <v>1.9635371643909658</v>
      </c>
      <c r="I9118">
        <v>8641</v>
      </c>
      <c r="J9118" s="134">
        <v>0.42387242911093259</v>
      </c>
    </row>
    <row r="9119" spans="3:10" x14ac:dyDescent="0.3">
      <c r="C9119">
        <v>8642</v>
      </c>
      <c r="D9119" s="40">
        <v>2.3482562180480375</v>
      </c>
      <c r="I9119">
        <v>8642</v>
      </c>
      <c r="J9119" s="134">
        <v>0.25869341999525108</v>
      </c>
    </row>
    <row r="9120" spans="3:10" x14ac:dyDescent="0.3">
      <c r="C9120">
        <v>8643</v>
      </c>
      <c r="D9120" s="40">
        <v>3.2010795522480313</v>
      </c>
      <c r="I9120">
        <v>8643</v>
      </c>
      <c r="J9120" s="134">
        <v>0.17145608990910999</v>
      </c>
    </row>
    <row r="9121" spans="3:10" x14ac:dyDescent="0.3">
      <c r="C9121">
        <v>8644</v>
      </c>
      <c r="D9121" s="40">
        <v>3.0805940683020507</v>
      </c>
      <c r="I9121">
        <v>8644</v>
      </c>
      <c r="J9121" s="134">
        <v>0.17085385575258072</v>
      </c>
    </row>
    <row r="9122" spans="3:10" x14ac:dyDescent="0.3">
      <c r="C9122">
        <v>8645</v>
      </c>
      <c r="D9122" s="40">
        <v>2.9813505152589794</v>
      </c>
      <c r="I9122">
        <v>8645</v>
      </c>
      <c r="J9122" s="134">
        <v>0.26494549533468104</v>
      </c>
    </row>
    <row r="9123" spans="3:10" x14ac:dyDescent="0.3">
      <c r="C9123">
        <v>8646</v>
      </c>
      <c r="D9123" s="40">
        <v>3.0404605282434689</v>
      </c>
      <c r="I9123">
        <v>8646</v>
      </c>
      <c r="J9123" s="134">
        <v>0.25616600694131031</v>
      </c>
    </row>
    <row r="9124" spans="3:10" x14ac:dyDescent="0.3">
      <c r="C9124">
        <v>8647</v>
      </c>
      <c r="D9124" s="40">
        <v>1.8871358093739037</v>
      </c>
      <c r="I9124">
        <v>8647</v>
      </c>
      <c r="J9124" s="134">
        <v>0.21027882979551538</v>
      </c>
    </row>
    <row r="9125" spans="3:10" x14ac:dyDescent="0.3">
      <c r="C9125">
        <v>8648</v>
      </c>
      <c r="D9125" s="40">
        <v>1.7044728091170398</v>
      </c>
      <c r="I9125">
        <v>8648</v>
      </c>
      <c r="J9125" s="134">
        <v>8.6928674952350793E-2</v>
      </c>
    </row>
    <row r="9126" spans="3:10" x14ac:dyDescent="0.3">
      <c r="C9126">
        <v>8649</v>
      </c>
      <c r="D9126" s="40">
        <v>3.0393793936321285</v>
      </c>
      <c r="I9126">
        <v>8649</v>
      </c>
      <c r="J9126" s="134">
        <v>0.11935438000580945</v>
      </c>
    </row>
    <row r="9127" spans="3:10" x14ac:dyDescent="0.3">
      <c r="C9127">
        <v>8650</v>
      </c>
      <c r="D9127" s="40">
        <v>3.0785682509229697</v>
      </c>
      <c r="I9127">
        <v>8650</v>
      </c>
      <c r="J9127" s="134">
        <v>0.26764562276652692</v>
      </c>
    </row>
    <row r="9128" spans="3:10" x14ac:dyDescent="0.3">
      <c r="C9128">
        <v>8651</v>
      </c>
      <c r="D9128" s="40">
        <v>3.2315693617007808</v>
      </c>
      <c r="I9128">
        <v>8651</v>
      </c>
      <c r="J9128" s="134">
        <v>0.18369662592350466</v>
      </c>
    </row>
    <row r="9129" spans="3:10" x14ac:dyDescent="0.3">
      <c r="C9129">
        <v>8652</v>
      </c>
      <c r="D9129" s="40">
        <v>2.7987470409620476</v>
      </c>
      <c r="I9129">
        <v>8652</v>
      </c>
      <c r="J9129" s="134">
        <v>0.34149311590437459</v>
      </c>
    </row>
    <row r="9130" spans="3:10" x14ac:dyDescent="0.3">
      <c r="C9130">
        <v>8653</v>
      </c>
      <c r="D9130" s="40">
        <v>2.9805483658280658</v>
      </c>
      <c r="I9130">
        <v>8653</v>
      </c>
      <c r="J9130" s="134">
        <v>0.29681383140483342</v>
      </c>
    </row>
    <row r="9131" spans="3:10" x14ac:dyDescent="0.3">
      <c r="C9131">
        <v>8654</v>
      </c>
      <c r="D9131" s="40">
        <v>3.1376858810688586</v>
      </c>
      <c r="I9131">
        <v>8654</v>
      </c>
      <c r="J9131" s="134">
        <v>0.14666132565278533</v>
      </c>
    </row>
    <row r="9132" spans="3:10" x14ac:dyDescent="0.3">
      <c r="C9132">
        <v>8655</v>
      </c>
      <c r="D9132" s="40">
        <v>2.7653724088581879</v>
      </c>
      <c r="I9132">
        <v>8655</v>
      </c>
      <c r="J9132" s="134">
        <v>0.21174809462396715</v>
      </c>
    </row>
    <row r="9133" spans="3:10" x14ac:dyDescent="0.3">
      <c r="C9133">
        <v>8656</v>
      </c>
      <c r="D9133" s="40">
        <v>3.1196779144408096</v>
      </c>
      <c r="I9133">
        <v>8656</v>
      </c>
      <c r="J9133" s="134">
        <v>0.24554167903136093</v>
      </c>
    </row>
    <row r="9134" spans="3:10" x14ac:dyDescent="0.3">
      <c r="C9134">
        <v>8657</v>
      </c>
      <c r="D9134" s="40">
        <v>2.9534103099289752</v>
      </c>
      <c r="I9134">
        <v>8657</v>
      </c>
      <c r="J9134" s="134">
        <v>0.23641052345680902</v>
      </c>
    </row>
    <row r="9135" spans="3:10" x14ac:dyDescent="0.3">
      <c r="C9135">
        <v>8658</v>
      </c>
      <c r="D9135" s="40">
        <v>3.1732337295660664</v>
      </c>
      <c r="I9135">
        <v>8658</v>
      </c>
      <c r="J9135" s="134">
        <v>0.20236774440621641</v>
      </c>
    </row>
    <row r="9136" spans="3:10" x14ac:dyDescent="0.3">
      <c r="C9136">
        <v>8659</v>
      </c>
      <c r="D9136" s="40">
        <v>2.2827846162761762</v>
      </c>
      <c r="I9136">
        <v>8659</v>
      </c>
      <c r="J9136" s="134">
        <v>0.32048369260146203</v>
      </c>
    </row>
    <row r="9137" spans="3:10" x14ac:dyDescent="0.3">
      <c r="C9137">
        <v>8660</v>
      </c>
      <c r="D9137" s="40">
        <v>2.5028547820046625</v>
      </c>
      <c r="I9137">
        <v>8660</v>
      </c>
      <c r="J9137" s="134">
        <v>0.20447004109422173</v>
      </c>
    </row>
    <row r="9138" spans="3:10" x14ac:dyDescent="0.3">
      <c r="C9138">
        <v>8661</v>
      </c>
      <c r="D9138" s="40">
        <v>2.9538757567361165</v>
      </c>
      <c r="I9138">
        <v>8661</v>
      </c>
      <c r="J9138" s="134">
        <v>0.32435872489219841</v>
      </c>
    </row>
    <row r="9139" spans="3:10" x14ac:dyDescent="0.3">
      <c r="C9139">
        <v>8662</v>
      </c>
      <c r="D9139" s="40">
        <v>2.3020799986263194</v>
      </c>
      <c r="I9139">
        <v>8662</v>
      </c>
      <c r="J9139" s="134">
        <v>0.35411557196717425</v>
      </c>
    </row>
    <row r="9140" spans="3:10" x14ac:dyDescent="0.3">
      <c r="C9140">
        <v>8663</v>
      </c>
      <c r="D9140" s="40">
        <v>2.8178831802304898</v>
      </c>
      <c r="I9140">
        <v>8663</v>
      </c>
      <c r="J9140" s="134">
        <v>0.19307400650615913</v>
      </c>
    </row>
    <row r="9141" spans="3:10" x14ac:dyDescent="0.3">
      <c r="C9141">
        <v>8664</v>
      </c>
      <c r="D9141" s="40">
        <v>2.2704005987454763</v>
      </c>
      <c r="I9141">
        <v>8664</v>
      </c>
      <c r="J9141" s="134">
        <v>0.34303337252687971</v>
      </c>
    </row>
    <row r="9142" spans="3:10" x14ac:dyDescent="0.3">
      <c r="C9142">
        <v>8665</v>
      </c>
      <c r="D9142" s="40">
        <v>3.0052017071208161</v>
      </c>
      <c r="I9142">
        <v>8665</v>
      </c>
      <c r="J9142" s="134">
        <v>0.24985538324346268</v>
      </c>
    </row>
    <row r="9143" spans="3:10" x14ac:dyDescent="0.3">
      <c r="C9143">
        <v>8666</v>
      </c>
      <c r="D9143" s="40">
        <v>2.9158535931743681</v>
      </c>
      <c r="I9143">
        <v>8666</v>
      </c>
      <c r="J9143" s="134">
        <v>0.22015699315874881</v>
      </c>
    </row>
    <row r="9144" spans="3:10" x14ac:dyDescent="0.3">
      <c r="C9144">
        <v>8667</v>
      </c>
      <c r="D9144" s="40">
        <v>3.4059549865426106</v>
      </c>
      <c r="I9144">
        <v>8667</v>
      </c>
      <c r="J9144" s="134">
        <v>0.22676757150685956</v>
      </c>
    </row>
    <row r="9145" spans="3:10" x14ac:dyDescent="0.3">
      <c r="C9145">
        <v>8668</v>
      </c>
      <c r="D9145" s="40">
        <v>2.214966152892861</v>
      </c>
      <c r="I9145">
        <v>8668</v>
      </c>
      <c r="J9145" s="134">
        <v>0.17438518730992691</v>
      </c>
    </row>
    <row r="9146" spans="3:10" x14ac:dyDescent="0.3">
      <c r="C9146">
        <v>8669</v>
      </c>
      <c r="D9146" s="40">
        <v>2.5300277490854226</v>
      </c>
      <c r="I9146">
        <v>8669</v>
      </c>
      <c r="J9146" s="134">
        <v>9.8764980447601847E-2</v>
      </c>
    </row>
    <row r="9147" spans="3:10" x14ac:dyDescent="0.3">
      <c r="C9147">
        <v>8670</v>
      </c>
      <c r="D9147" s="40">
        <v>3.1692176677419783</v>
      </c>
      <c r="I9147">
        <v>8670</v>
      </c>
      <c r="J9147" s="134">
        <v>0.28327454353214154</v>
      </c>
    </row>
    <row r="9148" spans="3:10" x14ac:dyDescent="0.3">
      <c r="C9148">
        <v>8671</v>
      </c>
      <c r="D9148" s="40">
        <v>2.703254896646532</v>
      </c>
      <c r="I9148">
        <v>8671</v>
      </c>
      <c r="J9148" s="134">
        <v>0.32915202220806195</v>
      </c>
    </row>
    <row r="9149" spans="3:10" x14ac:dyDescent="0.3">
      <c r="C9149">
        <v>8672</v>
      </c>
      <c r="D9149" s="40">
        <v>2.4403466694403515</v>
      </c>
      <c r="I9149">
        <v>8672</v>
      </c>
      <c r="J9149" s="134">
        <v>0.10749931398407164</v>
      </c>
    </row>
    <row r="9150" spans="3:10" x14ac:dyDescent="0.3">
      <c r="C9150">
        <v>8673</v>
      </c>
      <c r="D9150" s="40">
        <v>3.322115394676783</v>
      </c>
      <c r="I9150">
        <v>8673</v>
      </c>
      <c r="J9150" s="134">
        <v>0.39621160324098037</v>
      </c>
    </row>
    <row r="9151" spans="3:10" x14ac:dyDescent="0.3">
      <c r="C9151">
        <v>8674</v>
      </c>
      <c r="D9151" s="40">
        <v>1.8880924263866512</v>
      </c>
      <c r="I9151">
        <v>8674</v>
      </c>
      <c r="J9151" s="134">
        <v>0.21607821383430692</v>
      </c>
    </row>
    <row r="9152" spans="3:10" x14ac:dyDescent="0.3">
      <c r="C9152">
        <v>8675</v>
      </c>
      <c r="D9152" s="40">
        <v>3.3332030830664556</v>
      </c>
      <c r="I9152">
        <v>8675</v>
      </c>
      <c r="J9152" s="134">
        <v>0.21861316461967584</v>
      </c>
    </row>
    <row r="9153" spans="3:10" x14ac:dyDescent="0.3">
      <c r="C9153">
        <v>8676</v>
      </c>
      <c r="D9153" s="40">
        <v>2.3401623328869592</v>
      </c>
      <c r="I9153">
        <v>8676</v>
      </c>
      <c r="J9153" s="134">
        <v>0.23221400120000069</v>
      </c>
    </row>
    <row r="9154" spans="3:10" x14ac:dyDescent="0.3">
      <c r="C9154">
        <v>8677</v>
      </c>
      <c r="D9154" s="40">
        <v>2.4763537503644533</v>
      </c>
      <c r="I9154">
        <v>8677</v>
      </c>
      <c r="J9154" s="134">
        <v>0.20947092222576935</v>
      </c>
    </row>
    <row r="9155" spans="3:10" x14ac:dyDescent="0.3">
      <c r="C9155">
        <v>8678</v>
      </c>
      <c r="D9155" s="40">
        <v>2.666978700949008</v>
      </c>
      <c r="I9155">
        <v>8678</v>
      </c>
      <c r="J9155" s="134">
        <v>0.21398333771071987</v>
      </c>
    </row>
    <row r="9156" spans="3:10" x14ac:dyDescent="0.3">
      <c r="C9156">
        <v>8679</v>
      </c>
      <c r="D9156" s="40">
        <v>2.2861538567109365</v>
      </c>
      <c r="I9156">
        <v>8679</v>
      </c>
      <c r="J9156" s="134">
        <v>0.25837778145320534</v>
      </c>
    </row>
    <row r="9157" spans="3:10" x14ac:dyDescent="0.3">
      <c r="C9157">
        <v>8680</v>
      </c>
      <c r="D9157" s="40">
        <v>1.5783676971589842</v>
      </c>
      <c r="I9157">
        <v>8680</v>
      </c>
      <c r="J9157" s="134">
        <v>0.25644755944008035</v>
      </c>
    </row>
    <row r="9158" spans="3:10" x14ac:dyDescent="0.3">
      <c r="C9158">
        <v>8681</v>
      </c>
      <c r="D9158" s="40">
        <v>2.4173418003485665</v>
      </c>
      <c r="I9158">
        <v>8681</v>
      </c>
      <c r="J9158" s="134">
        <v>0.26073055063966311</v>
      </c>
    </row>
    <row r="9159" spans="3:10" x14ac:dyDescent="0.3">
      <c r="C9159">
        <v>8682</v>
      </c>
      <c r="D9159" s="40">
        <v>2.7113721165815852</v>
      </c>
      <c r="I9159">
        <v>8682</v>
      </c>
      <c r="J9159" s="134">
        <v>0.12772769436820597</v>
      </c>
    </row>
    <row r="9160" spans="3:10" x14ac:dyDescent="0.3">
      <c r="C9160">
        <v>8683</v>
      </c>
      <c r="D9160" s="40">
        <v>3.6908567444990319</v>
      </c>
      <c r="I9160">
        <v>8683</v>
      </c>
      <c r="J9160" s="134">
        <v>0.25429629689449795</v>
      </c>
    </row>
    <row r="9161" spans="3:10" x14ac:dyDescent="0.3">
      <c r="C9161">
        <v>8684</v>
      </c>
      <c r="D9161" s="40">
        <v>3.2520280555829237</v>
      </c>
      <c r="I9161">
        <v>8684</v>
      </c>
      <c r="J9161" s="134">
        <v>0.30268234177047004</v>
      </c>
    </row>
    <row r="9162" spans="3:10" x14ac:dyDescent="0.3">
      <c r="C9162">
        <v>8685</v>
      </c>
      <c r="D9162" s="40">
        <v>1.8930573630515162</v>
      </c>
      <c r="I9162">
        <v>8685</v>
      </c>
      <c r="J9162" s="134">
        <v>0.30124644545763357</v>
      </c>
    </row>
    <row r="9163" spans="3:10" x14ac:dyDescent="0.3">
      <c r="C9163">
        <v>8686</v>
      </c>
      <c r="D9163" s="40">
        <v>2.9624846836227383</v>
      </c>
      <c r="I9163">
        <v>8686</v>
      </c>
      <c r="J9163" s="134">
        <v>0.25538494417773738</v>
      </c>
    </row>
    <row r="9164" spans="3:10" x14ac:dyDescent="0.3">
      <c r="C9164">
        <v>8687</v>
      </c>
      <c r="D9164" s="40">
        <v>3.2568269769917286</v>
      </c>
      <c r="I9164">
        <v>8687</v>
      </c>
      <c r="J9164" s="134">
        <v>0.10251973897981226</v>
      </c>
    </row>
    <row r="9165" spans="3:10" x14ac:dyDescent="0.3">
      <c r="C9165">
        <v>8688</v>
      </c>
      <c r="D9165" s="40">
        <v>2.9745929378144806</v>
      </c>
      <c r="I9165">
        <v>8688</v>
      </c>
      <c r="J9165" s="134">
        <v>0.26169665283911803</v>
      </c>
    </row>
    <row r="9166" spans="3:10" x14ac:dyDescent="0.3">
      <c r="C9166">
        <v>8689</v>
      </c>
      <c r="D9166" s="40">
        <v>2.526273666555563</v>
      </c>
      <c r="I9166">
        <v>8689</v>
      </c>
      <c r="J9166" s="134">
        <v>0.20818827355457858</v>
      </c>
    </row>
    <row r="9167" spans="3:10" x14ac:dyDescent="0.3">
      <c r="C9167">
        <v>8690</v>
      </c>
      <c r="D9167" s="40">
        <v>2.0146781848377615</v>
      </c>
      <c r="I9167">
        <v>8690</v>
      </c>
      <c r="J9167" s="134">
        <v>0.14260200285858349</v>
      </c>
    </row>
    <row r="9168" spans="3:10" x14ac:dyDescent="0.3">
      <c r="C9168">
        <v>8691</v>
      </c>
      <c r="D9168" s="40">
        <v>2.7385139146457371</v>
      </c>
      <c r="I9168">
        <v>8691</v>
      </c>
      <c r="J9168" s="134">
        <v>0.15004911062535875</v>
      </c>
    </row>
    <row r="9169" spans="3:10" x14ac:dyDescent="0.3">
      <c r="C9169">
        <v>8692</v>
      </c>
      <c r="D9169" s="40">
        <v>1.8121827309655703</v>
      </c>
      <c r="I9169">
        <v>8692</v>
      </c>
      <c r="J9169" s="134">
        <v>0.20648221496815355</v>
      </c>
    </row>
    <row r="9170" spans="3:10" x14ac:dyDescent="0.3">
      <c r="C9170">
        <v>8693</v>
      </c>
      <c r="D9170" s="40">
        <v>3.2645637881938079</v>
      </c>
      <c r="I9170">
        <v>8693</v>
      </c>
      <c r="J9170" s="134">
        <v>0.14340061997406894</v>
      </c>
    </row>
    <row r="9171" spans="3:10" x14ac:dyDescent="0.3">
      <c r="C9171">
        <v>8694</v>
      </c>
      <c r="D9171" s="40">
        <v>2.418187443314201</v>
      </c>
      <c r="I9171">
        <v>8694</v>
      </c>
      <c r="J9171" s="134">
        <v>0.24875041928210573</v>
      </c>
    </row>
    <row r="9172" spans="3:10" x14ac:dyDescent="0.3">
      <c r="C9172">
        <v>8695</v>
      </c>
      <c r="D9172" s="40">
        <v>3.1539797397465903</v>
      </c>
      <c r="I9172">
        <v>8695</v>
      </c>
      <c r="J9172" s="134">
        <v>0.18026081250333759</v>
      </c>
    </row>
    <row r="9173" spans="3:10" x14ac:dyDescent="0.3">
      <c r="C9173">
        <v>8696</v>
      </c>
      <c r="D9173" s="40">
        <v>2.8733127206607576</v>
      </c>
      <c r="I9173">
        <v>8696</v>
      </c>
      <c r="J9173" s="134">
        <v>0.21050665537028768</v>
      </c>
    </row>
    <row r="9174" spans="3:10" x14ac:dyDescent="0.3">
      <c r="C9174">
        <v>8697</v>
      </c>
      <c r="D9174" s="40">
        <v>1.793709057022475</v>
      </c>
      <c r="I9174">
        <v>8697</v>
      </c>
      <c r="J9174" s="134">
        <v>0.22691411182635557</v>
      </c>
    </row>
    <row r="9175" spans="3:10" x14ac:dyDescent="0.3">
      <c r="C9175">
        <v>8698</v>
      </c>
      <c r="D9175" s="40">
        <v>2.4439140102403316</v>
      </c>
      <c r="I9175">
        <v>8698</v>
      </c>
      <c r="J9175" s="134">
        <v>0.29393691863131766</v>
      </c>
    </row>
    <row r="9176" spans="3:10" x14ac:dyDescent="0.3">
      <c r="C9176">
        <v>8699</v>
      </c>
      <c r="D9176" s="40">
        <v>2.8937778001598189</v>
      </c>
      <c r="I9176">
        <v>8699</v>
      </c>
      <c r="J9176" s="134">
        <v>0.33757332495794734</v>
      </c>
    </row>
    <row r="9177" spans="3:10" x14ac:dyDescent="0.3">
      <c r="C9177">
        <v>8700</v>
      </c>
      <c r="D9177" s="40">
        <v>3.0339559037877448</v>
      </c>
      <c r="I9177">
        <v>8700</v>
      </c>
      <c r="J9177" s="134">
        <v>0.24917422935002609</v>
      </c>
    </row>
    <row r="9178" spans="3:10" x14ac:dyDescent="0.3">
      <c r="C9178">
        <v>8701</v>
      </c>
      <c r="D9178" s="40">
        <v>2.2822127834474584</v>
      </c>
      <c r="I9178">
        <v>8701</v>
      </c>
      <c r="J9178" s="134">
        <v>0.2556058473422913</v>
      </c>
    </row>
    <row r="9179" spans="3:10" x14ac:dyDescent="0.3">
      <c r="C9179">
        <v>8702</v>
      </c>
      <c r="D9179" s="40">
        <v>2.1209082529744387</v>
      </c>
      <c r="I9179">
        <v>8702</v>
      </c>
      <c r="J9179" s="134">
        <v>0.12986188330662363</v>
      </c>
    </row>
    <row r="9180" spans="3:10" x14ac:dyDescent="0.3">
      <c r="C9180">
        <v>8703</v>
      </c>
      <c r="D9180" s="40">
        <v>1.8586965033492007</v>
      </c>
      <c r="I9180">
        <v>8703</v>
      </c>
      <c r="J9180" s="134">
        <v>0.25332987569224463</v>
      </c>
    </row>
    <row r="9181" spans="3:10" x14ac:dyDescent="0.3">
      <c r="C9181">
        <v>8704</v>
      </c>
      <c r="D9181" s="40">
        <v>2.8350729030899471</v>
      </c>
      <c r="I9181">
        <v>8704</v>
      </c>
      <c r="J9181" s="134">
        <v>0.25541512603861327</v>
      </c>
    </row>
    <row r="9182" spans="3:10" x14ac:dyDescent="0.3">
      <c r="C9182">
        <v>8705</v>
      </c>
      <c r="D9182" s="40">
        <v>2.4437889063295328</v>
      </c>
      <c r="I9182">
        <v>8705</v>
      </c>
      <c r="J9182" s="134">
        <v>0.35899315053487113</v>
      </c>
    </row>
    <row r="9183" spans="3:10" x14ac:dyDescent="0.3">
      <c r="C9183">
        <v>8706</v>
      </c>
      <c r="D9183" s="40">
        <v>3.3407862601625666</v>
      </c>
      <c r="I9183">
        <v>8706</v>
      </c>
      <c r="J9183" s="134">
        <v>0.20892821101187686</v>
      </c>
    </row>
    <row r="9184" spans="3:10" x14ac:dyDescent="0.3">
      <c r="C9184">
        <v>8707</v>
      </c>
      <c r="D9184" s="40">
        <v>2.1804137281467306</v>
      </c>
      <c r="I9184">
        <v>8707</v>
      </c>
      <c r="J9184" s="134">
        <v>0.10041597501796273</v>
      </c>
    </row>
    <row r="9185" spans="3:10" x14ac:dyDescent="0.3">
      <c r="C9185">
        <v>8708</v>
      </c>
      <c r="D9185" s="40">
        <v>2.3096483661054954</v>
      </c>
      <c r="I9185">
        <v>8708</v>
      </c>
      <c r="J9185" s="134">
        <v>0.22400386383675341</v>
      </c>
    </row>
    <row r="9186" spans="3:10" x14ac:dyDescent="0.3">
      <c r="C9186">
        <v>8709</v>
      </c>
      <c r="D9186" s="40">
        <v>2.7552588293857601</v>
      </c>
      <c r="I9186">
        <v>8709</v>
      </c>
      <c r="J9186" s="134">
        <v>0.25234251188778556</v>
      </c>
    </row>
    <row r="9187" spans="3:10" x14ac:dyDescent="0.3">
      <c r="C9187">
        <v>8710</v>
      </c>
      <c r="D9187" s="40">
        <v>3.0109640943052698</v>
      </c>
      <c r="I9187">
        <v>8710</v>
      </c>
      <c r="J9187" s="134">
        <v>0.29817062845827058</v>
      </c>
    </row>
    <row r="9188" spans="3:10" x14ac:dyDescent="0.3">
      <c r="C9188">
        <v>8711</v>
      </c>
      <c r="D9188" s="40">
        <v>1.6994355824826552</v>
      </c>
      <c r="I9188">
        <v>8711</v>
      </c>
      <c r="J9188" s="134">
        <v>0.21277931258401406</v>
      </c>
    </row>
    <row r="9189" spans="3:10" x14ac:dyDescent="0.3">
      <c r="C9189">
        <v>8712</v>
      </c>
      <c r="D9189" s="40">
        <v>2.8486867638640296</v>
      </c>
      <c r="I9189">
        <v>8712</v>
      </c>
      <c r="J9189" s="134">
        <v>0.2885082553898195</v>
      </c>
    </row>
    <row r="9190" spans="3:10" x14ac:dyDescent="0.3">
      <c r="C9190">
        <v>8713</v>
      </c>
      <c r="D9190" s="40">
        <v>2.5008529068071503</v>
      </c>
      <c r="I9190">
        <v>8713</v>
      </c>
      <c r="J9190" s="134">
        <v>0.29644046210300146</v>
      </c>
    </row>
    <row r="9191" spans="3:10" x14ac:dyDescent="0.3">
      <c r="C9191">
        <v>8714</v>
      </c>
      <c r="D9191" s="40">
        <v>3.4416363697233257</v>
      </c>
      <c r="I9191">
        <v>8714</v>
      </c>
      <c r="J9191" s="134">
        <v>0.21408880816269149</v>
      </c>
    </row>
    <row r="9192" spans="3:10" x14ac:dyDescent="0.3">
      <c r="C9192">
        <v>8715</v>
      </c>
      <c r="D9192" s="40">
        <v>1.855967014413243</v>
      </c>
      <c r="I9192">
        <v>8715</v>
      </c>
      <c r="J9192" s="134">
        <v>0.34504916347872294</v>
      </c>
    </row>
    <row r="9193" spans="3:10" x14ac:dyDescent="0.3">
      <c r="C9193">
        <v>8716</v>
      </c>
      <c r="D9193" s="40">
        <v>3.0251148556514935</v>
      </c>
      <c r="I9193">
        <v>8716</v>
      </c>
      <c r="J9193" s="134">
        <v>0.20703639539570395</v>
      </c>
    </row>
    <row r="9194" spans="3:10" x14ac:dyDescent="0.3">
      <c r="C9194">
        <v>8717</v>
      </c>
      <c r="D9194" s="40">
        <v>3.1378745435307112</v>
      </c>
      <c r="I9194">
        <v>8717</v>
      </c>
      <c r="J9194" s="134">
        <v>0.21698944343263937</v>
      </c>
    </row>
    <row r="9195" spans="3:10" x14ac:dyDescent="0.3">
      <c r="C9195">
        <v>8718</v>
      </c>
      <c r="D9195" s="40">
        <v>2.0009815811770792</v>
      </c>
      <c r="I9195">
        <v>8718</v>
      </c>
      <c r="J9195" s="134">
        <v>0.15651819022204472</v>
      </c>
    </row>
    <row r="9196" spans="3:10" x14ac:dyDescent="0.3">
      <c r="C9196">
        <v>8719</v>
      </c>
      <c r="D9196" s="40">
        <v>3.3569315174740559</v>
      </c>
      <c r="I9196">
        <v>8719</v>
      </c>
      <c r="J9196" s="134">
        <v>0.23839472347701807</v>
      </c>
    </row>
    <row r="9197" spans="3:10" x14ac:dyDescent="0.3">
      <c r="C9197">
        <v>8720</v>
      </c>
      <c r="D9197" s="40">
        <v>3.0611369893773035</v>
      </c>
      <c r="I9197">
        <v>8720</v>
      </c>
      <c r="J9197" s="134">
        <v>0.29986657749328227</v>
      </c>
    </row>
    <row r="9198" spans="3:10" x14ac:dyDescent="0.3">
      <c r="C9198">
        <v>8721</v>
      </c>
      <c r="D9198" s="40">
        <v>1.7169297926537141</v>
      </c>
      <c r="I9198">
        <v>8721</v>
      </c>
      <c r="J9198" s="134">
        <v>0.185437657884437</v>
      </c>
    </row>
    <row r="9199" spans="3:10" x14ac:dyDescent="0.3">
      <c r="C9199">
        <v>8722</v>
      </c>
      <c r="D9199" s="40">
        <v>3.1690201400331781</v>
      </c>
      <c r="I9199">
        <v>8722</v>
      </c>
      <c r="J9199" s="134">
        <v>0.18329547566511373</v>
      </c>
    </row>
    <row r="9200" spans="3:10" x14ac:dyDescent="0.3">
      <c r="C9200">
        <v>8723</v>
      </c>
      <c r="D9200" s="40">
        <v>1.6791861054232871</v>
      </c>
      <c r="I9200">
        <v>8723</v>
      </c>
      <c r="J9200" s="134">
        <v>0.15526306286059288</v>
      </c>
    </row>
    <row r="9201" spans="3:10" x14ac:dyDescent="0.3">
      <c r="C9201">
        <v>8724</v>
      </c>
      <c r="D9201" s="40">
        <v>2.8740033342344593</v>
      </c>
      <c r="I9201">
        <v>8724</v>
      </c>
      <c r="J9201" s="134">
        <v>0.18801953104768732</v>
      </c>
    </row>
    <row r="9202" spans="3:10" x14ac:dyDescent="0.3">
      <c r="C9202">
        <v>8725</v>
      </c>
      <c r="D9202" s="40">
        <v>2.2433011823693332</v>
      </c>
      <c r="I9202">
        <v>8725</v>
      </c>
      <c r="J9202" s="134">
        <v>0.10718559886417744</v>
      </c>
    </row>
    <row r="9203" spans="3:10" x14ac:dyDescent="0.3">
      <c r="C9203">
        <v>8726</v>
      </c>
      <c r="D9203" s="40">
        <v>3.0475880814422398</v>
      </c>
      <c r="I9203">
        <v>8726</v>
      </c>
      <c r="J9203" s="134">
        <v>0.24344691528193119</v>
      </c>
    </row>
    <row r="9204" spans="3:10" x14ac:dyDescent="0.3">
      <c r="C9204">
        <v>8727</v>
      </c>
      <c r="D9204" s="40">
        <v>2.782831225842973</v>
      </c>
      <c r="I9204">
        <v>8727</v>
      </c>
      <c r="J9204" s="134">
        <v>9.3935281192475184E-2</v>
      </c>
    </row>
    <row r="9205" spans="3:10" x14ac:dyDescent="0.3">
      <c r="C9205">
        <v>8728</v>
      </c>
      <c r="D9205" s="40">
        <v>3.0969879629807404</v>
      </c>
      <c r="I9205">
        <v>8728</v>
      </c>
      <c r="J9205" s="134">
        <v>0.31735145805909326</v>
      </c>
    </row>
    <row r="9206" spans="3:10" x14ac:dyDescent="0.3">
      <c r="C9206">
        <v>8729</v>
      </c>
      <c r="D9206" s="40">
        <v>2.6054854222297843</v>
      </c>
      <c r="I9206">
        <v>8729</v>
      </c>
      <c r="J9206" s="134">
        <v>0.14103195262551282</v>
      </c>
    </row>
    <row r="9207" spans="3:10" x14ac:dyDescent="0.3">
      <c r="C9207">
        <v>8730</v>
      </c>
      <c r="D9207" s="40">
        <v>2.6162133253816759</v>
      </c>
      <c r="I9207">
        <v>8730</v>
      </c>
      <c r="J9207" s="134">
        <v>0.23712307497161822</v>
      </c>
    </row>
    <row r="9208" spans="3:10" x14ac:dyDescent="0.3">
      <c r="C9208">
        <v>8731</v>
      </c>
      <c r="D9208" s="40">
        <v>2.0325668403709409</v>
      </c>
      <c r="I9208">
        <v>8731</v>
      </c>
      <c r="J9208" s="134">
        <v>0.27986456418621297</v>
      </c>
    </row>
    <row r="9209" spans="3:10" x14ac:dyDescent="0.3">
      <c r="C9209">
        <v>8732</v>
      </c>
      <c r="D9209" s="40">
        <v>2.0863587523932945</v>
      </c>
      <c r="I9209">
        <v>8732</v>
      </c>
      <c r="J9209" s="134">
        <v>0.24775937305113027</v>
      </c>
    </row>
    <row r="9210" spans="3:10" x14ac:dyDescent="0.3">
      <c r="C9210">
        <v>8733</v>
      </c>
      <c r="D9210" s="40">
        <v>2.1221158084921017</v>
      </c>
      <c r="I9210">
        <v>8733</v>
      </c>
      <c r="J9210" s="134">
        <v>0.28776927053195567</v>
      </c>
    </row>
    <row r="9211" spans="3:10" x14ac:dyDescent="0.3">
      <c r="C9211">
        <v>8734</v>
      </c>
      <c r="D9211" s="40">
        <v>2.9598454760934292</v>
      </c>
      <c r="I9211">
        <v>8734</v>
      </c>
      <c r="J9211" s="134">
        <v>0.23620604915536481</v>
      </c>
    </row>
    <row r="9212" spans="3:10" x14ac:dyDescent="0.3">
      <c r="C9212">
        <v>8735</v>
      </c>
      <c r="D9212" s="40">
        <v>3.3878896008483452</v>
      </c>
      <c r="I9212">
        <v>8735</v>
      </c>
      <c r="J9212" s="134">
        <v>0.12665872785635623</v>
      </c>
    </row>
    <row r="9213" spans="3:10" x14ac:dyDescent="0.3">
      <c r="C9213">
        <v>8736</v>
      </c>
      <c r="D9213" s="40">
        <v>2.0656570858418037</v>
      </c>
      <c r="I9213">
        <v>8736</v>
      </c>
      <c r="J9213" s="134">
        <v>0.1977434047584814</v>
      </c>
    </row>
    <row r="9214" spans="3:10" x14ac:dyDescent="0.3">
      <c r="C9214">
        <v>8737</v>
      </c>
      <c r="D9214" s="40">
        <v>2.1090359032419568</v>
      </c>
      <c r="I9214">
        <v>8737</v>
      </c>
      <c r="J9214" s="134">
        <v>0.31976956663433587</v>
      </c>
    </row>
    <row r="9215" spans="3:10" x14ac:dyDescent="0.3">
      <c r="C9215">
        <v>8738</v>
      </c>
      <c r="D9215" s="40">
        <v>1.6592647587609615</v>
      </c>
      <c r="I9215">
        <v>8738</v>
      </c>
      <c r="J9215" s="134">
        <v>0.15853141685484307</v>
      </c>
    </row>
    <row r="9216" spans="3:10" x14ac:dyDescent="0.3">
      <c r="C9216">
        <v>8739</v>
      </c>
      <c r="D9216" s="40">
        <v>3.2678345805540858</v>
      </c>
      <c r="I9216">
        <v>8739</v>
      </c>
      <c r="J9216" s="134">
        <v>0.14916045619949037</v>
      </c>
    </row>
    <row r="9217" spans="3:10" x14ac:dyDescent="0.3">
      <c r="C9217">
        <v>8740</v>
      </c>
      <c r="D9217" s="40">
        <v>2.1919947942992271</v>
      </c>
      <c r="I9217">
        <v>8740</v>
      </c>
      <c r="J9217" s="134">
        <v>0.11330609811172843</v>
      </c>
    </row>
    <row r="9218" spans="3:10" x14ac:dyDescent="0.3">
      <c r="C9218">
        <v>8741</v>
      </c>
      <c r="D9218" s="40">
        <v>1.9923505820578371</v>
      </c>
      <c r="I9218">
        <v>8741</v>
      </c>
      <c r="J9218" s="134">
        <v>0.3348486311396659</v>
      </c>
    </row>
    <row r="9219" spans="3:10" x14ac:dyDescent="0.3">
      <c r="C9219">
        <v>8742</v>
      </c>
      <c r="D9219" s="40">
        <v>1.95724691690056</v>
      </c>
      <c r="I9219">
        <v>8742</v>
      </c>
      <c r="J9219" s="134">
        <v>0.19624805011406421</v>
      </c>
    </row>
    <row r="9220" spans="3:10" x14ac:dyDescent="0.3">
      <c r="C9220">
        <v>8743</v>
      </c>
      <c r="D9220" s="40">
        <v>2.2707489909740701</v>
      </c>
      <c r="I9220">
        <v>8743</v>
      </c>
      <c r="J9220" s="134">
        <v>0.25686934087236635</v>
      </c>
    </row>
    <row r="9221" spans="3:10" x14ac:dyDescent="0.3">
      <c r="C9221">
        <v>8744</v>
      </c>
      <c r="D9221" s="40">
        <v>2.2429349675658363</v>
      </c>
      <c r="I9221">
        <v>8744</v>
      </c>
      <c r="J9221" s="134">
        <v>0.19753241633734753</v>
      </c>
    </row>
    <row r="9222" spans="3:10" x14ac:dyDescent="0.3">
      <c r="C9222">
        <v>8745</v>
      </c>
      <c r="D9222" s="40">
        <v>2.0037662116017136</v>
      </c>
      <c r="I9222">
        <v>8745</v>
      </c>
      <c r="J9222" s="134">
        <v>0.24786620357604505</v>
      </c>
    </row>
    <row r="9223" spans="3:10" x14ac:dyDescent="0.3">
      <c r="C9223">
        <v>8746</v>
      </c>
      <c r="D9223" s="40">
        <v>2.5147048413451398</v>
      </c>
      <c r="I9223">
        <v>8746</v>
      </c>
      <c r="J9223" s="134">
        <v>0.23516397541792866</v>
      </c>
    </row>
    <row r="9224" spans="3:10" x14ac:dyDescent="0.3">
      <c r="C9224">
        <v>8747</v>
      </c>
      <c r="D9224" s="40">
        <v>2.2115455920099021</v>
      </c>
      <c r="I9224">
        <v>8747</v>
      </c>
      <c r="J9224" s="134">
        <v>0.36390004835533873</v>
      </c>
    </row>
    <row r="9225" spans="3:10" x14ac:dyDescent="0.3">
      <c r="C9225">
        <v>8748</v>
      </c>
      <c r="D9225" s="40">
        <v>2.5514306525861783</v>
      </c>
      <c r="I9225">
        <v>8748</v>
      </c>
      <c r="J9225" s="134">
        <v>0.25764123513230075</v>
      </c>
    </row>
    <row r="9226" spans="3:10" x14ac:dyDescent="0.3">
      <c r="C9226">
        <v>8749</v>
      </c>
      <c r="D9226" s="40">
        <v>2.7215577304789869</v>
      </c>
      <c r="I9226">
        <v>8749</v>
      </c>
      <c r="J9226" s="134">
        <v>0.12951983669743306</v>
      </c>
    </row>
    <row r="9227" spans="3:10" x14ac:dyDescent="0.3">
      <c r="C9227">
        <v>8750</v>
      </c>
      <c r="D9227" s="40">
        <v>1.4928473649217184</v>
      </c>
      <c r="I9227">
        <v>8750</v>
      </c>
      <c r="J9227" s="134">
        <v>0.24242496750173226</v>
      </c>
    </row>
    <row r="9228" spans="3:10" x14ac:dyDescent="0.3">
      <c r="C9228">
        <v>8751</v>
      </c>
      <c r="D9228" s="40">
        <v>3.0562601412077273</v>
      </c>
      <c r="I9228">
        <v>8751</v>
      </c>
      <c r="J9228" s="134">
        <v>0.14850312966311807</v>
      </c>
    </row>
    <row r="9229" spans="3:10" x14ac:dyDescent="0.3">
      <c r="C9229">
        <v>8752</v>
      </c>
      <c r="D9229" s="40">
        <v>3.7015646499249542</v>
      </c>
      <c r="I9229">
        <v>8752</v>
      </c>
      <c r="J9229" s="134">
        <v>0.12985428058049364</v>
      </c>
    </row>
    <row r="9230" spans="3:10" x14ac:dyDescent="0.3">
      <c r="C9230">
        <v>8753</v>
      </c>
      <c r="D9230" s="40">
        <v>3.1324798077706753</v>
      </c>
      <c r="I9230">
        <v>8753</v>
      </c>
      <c r="J9230" s="134">
        <v>0.26986218399667417</v>
      </c>
    </row>
    <row r="9231" spans="3:10" x14ac:dyDescent="0.3">
      <c r="C9231">
        <v>8754</v>
      </c>
      <c r="D9231" s="40">
        <v>2.3490028187602063</v>
      </c>
      <c r="I9231">
        <v>8754</v>
      </c>
      <c r="J9231" s="134">
        <v>0.16627134167993196</v>
      </c>
    </row>
    <row r="9232" spans="3:10" x14ac:dyDescent="0.3">
      <c r="C9232">
        <v>8755</v>
      </c>
      <c r="D9232" s="40">
        <v>2.2182295563248755</v>
      </c>
      <c r="I9232">
        <v>8755</v>
      </c>
      <c r="J9232" s="134">
        <v>8.0755394791443003E-2</v>
      </c>
    </row>
    <row r="9233" spans="3:10" x14ac:dyDescent="0.3">
      <c r="C9233">
        <v>8756</v>
      </c>
      <c r="D9233" s="40">
        <v>2.3801912779551939</v>
      </c>
      <c r="I9233">
        <v>8756</v>
      </c>
      <c r="J9233" s="134">
        <v>0.21437601685386176</v>
      </c>
    </row>
    <row r="9234" spans="3:10" x14ac:dyDescent="0.3">
      <c r="C9234">
        <v>8757</v>
      </c>
      <c r="D9234" s="40">
        <v>2.2220082664600844</v>
      </c>
      <c r="I9234">
        <v>8757</v>
      </c>
      <c r="J9234" s="134">
        <v>0.30356644434198854</v>
      </c>
    </row>
    <row r="9235" spans="3:10" x14ac:dyDescent="0.3">
      <c r="C9235">
        <v>8758</v>
      </c>
      <c r="D9235" s="40">
        <v>2.5128634172661757</v>
      </c>
      <c r="I9235">
        <v>8758</v>
      </c>
      <c r="J9235" s="134">
        <v>0.34829534414659613</v>
      </c>
    </row>
    <row r="9236" spans="3:10" x14ac:dyDescent="0.3">
      <c r="C9236">
        <v>8759</v>
      </c>
      <c r="D9236" s="40">
        <v>2.2680365111283458</v>
      </c>
      <c r="I9236">
        <v>8759</v>
      </c>
      <c r="J9236" s="134">
        <v>0.22445820328446908</v>
      </c>
    </row>
    <row r="9237" spans="3:10" x14ac:dyDescent="0.3">
      <c r="C9237">
        <v>8760</v>
      </c>
      <c r="D9237" s="40">
        <v>2.8768696464523229</v>
      </c>
      <c r="I9237">
        <v>8760</v>
      </c>
      <c r="J9237" s="134">
        <v>0.33402973318217977</v>
      </c>
    </row>
    <row r="9238" spans="3:10" x14ac:dyDescent="0.3">
      <c r="C9238">
        <v>8761</v>
      </c>
      <c r="D9238" s="40">
        <v>3.2008381194129276</v>
      </c>
      <c r="I9238">
        <v>8761</v>
      </c>
      <c r="J9238" s="134">
        <v>0.3411330414377225</v>
      </c>
    </row>
    <row r="9239" spans="3:10" x14ac:dyDescent="0.3">
      <c r="C9239">
        <v>8762</v>
      </c>
      <c r="D9239" s="40">
        <v>3.3838704865281017</v>
      </c>
      <c r="I9239">
        <v>8762</v>
      </c>
      <c r="J9239" s="134">
        <v>0.22943153100697633</v>
      </c>
    </row>
    <row r="9240" spans="3:10" x14ac:dyDescent="0.3">
      <c r="C9240">
        <v>8763</v>
      </c>
      <c r="D9240" s="40">
        <v>2.8042856661262077</v>
      </c>
      <c r="I9240">
        <v>8763</v>
      </c>
      <c r="J9240" s="134">
        <v>0.1263979047040944</v>
      </c>
    </row>
    <row r="9241" spans="3:10" x14ac:dyDescent="0.3">
      <c r="C9241">
        <v>8764</v>
      </c>
      <c r="D9241" s="40">
        <v>2.1631326139886622</v>
      </c>
      <c r="I9241">
        <v>8764</v>
      </c>
      <c r="J9241" s="134">
        <v>0.2035991614415873</v>
      </c>
    </row>
    <row r="9242" spans="3:10" x14ac:dyDescent="0.3">
      <c r="C9242">
        <v>8765</v>
      </c>
      <c r="D9242" s="40">
        <v>2.6088305045118667</v>
      </c>
      <c r="I9242">
        <v>8765</v>
      </c>
      <c r="J9242" s="134">
        <v>0.28534023599594804</v>
      </c>
    </row>
    <row r="9243" spans="3:10" x14ac:dyDescent="0.3">
      <c r="C9243">
        <v>8766</v>
      </c>
      <c r="D9243" s="40">
        <v>3.1459649766125781</v>
      </c>
      <c r="I9243">
        <v>8766</v>
      </c>
      <c r="J9243" s="134">
        <v>0.15493847474515032</v>
      </c>
    </row>
    <row r="9244" spans="3:10" x14ac:dyDescent="0.3">
      <c r="C9244">
        <v>8767</v>
      </c>
      <c r="D9244" s="40">
        <v>2.7849607613764462</v>
      </c>
      <c r="I9244">
        <v>8767</v>
      </c>
      <c r="J9244" s="134">
        <v>0.21070753460678215</v>
      </c>
    </row>
    <row r="9245" spans="3:10" x14ac:dyDescent="0.3">
      <c r="C9245">
        <v>8768</v>
      </c>
      <c r="D9245" s="40">
        <v>2.8632476629903856</v>
      </c>
      <c r="I9245">
        <v>8768</v>
      </c>
      <c r="J9245" s="134">
        <v>0.35859138231356802</v>
      </c>
    </row>
    <row r="9246" spans="3:10" x14ac:dyDescent="0.3">
      <c r="C9246">
        <v>8769</v>
      </c>
      <c r="D9246" s="40">
        <v>2.8739168425173438</v>
      </c>
      <c r="I9246">
        <v>8769</v>
      </c>
      <c r="J9246" s="134">
        <v>0.17221094967911488</v>
      </c>
    </row>
    <row r="9247" spans="3:10" x14ac:dyDescent="0.3">
      <c r="C9247">
        <v>8770</v>
      </c>
      <c r="D9247" s="40">
        <v>2.1329275205992539</v>
      </c>
      <c r="I9247">
        <v>8770</v>
      </c>
      <c r="J9247" s="134">
        <v>0.14035864246588337</v>
      </c>
    </row>
    <row r="9248" spans="3:10" x14ac:dyDescent="0.3">
      <c r="C9248">
        <v>8771</v>
      </c>
      <c r="D9248" s="40">
        <v>2.5328394921553121</v>
      </c>
      <c r="I9248">
        <v>8771</v>
      </c>
      <c r="J9248" s="134">
        <v>0.31259053075951382</v>
      </c>
    </row>
    <row r="9249" spans="3:10" x14ac:dyDescent="0.3">
      <c r="C9249">
        <v>8772</v>
      </c>
      <c r="D9249" s="40">
        <v>3.1426430591569412</v>
      </c>
      <c r="I9249">
        <v>8772</v>
      </c>
      <c r="J9249" s="134">
        <v>0.32476333421023784</v>
      </c>
    </row>
    <row r="9250" spans="3:10" x14ac:dyDescent="0.3">
      <c r="C9250">
        <v>8773</v>
      </c>
      <c r="D9250" s="40">
        <v>2.1267044222826152</v>
      </c>
      <c r="I9250">
        <v>8773</v>
      </c>
      <c r="J9250" s="134">
        <v>0.32602765243030785</v>
      </c>
    </row>
    <row r="9251" spans="3:10" x14ac:dyDescent="0.3">
      <c r="C9251">
        <v>8774</v>
      </c>
      <c r="D9251" s="40">
        <v>3.4068742423764085</v>
      </c>
      <c r="I9251">
        <v>8774</v>
      </c>
      <c r="J9251" s="134">
        <v>0.1899830726051126</v>
      </c>
    </row>
    <row r="9252" spans="3:10" x14ac:dyDescent="0.3">
      <c r="C9252">
        <v>8775</v>
      </c>
      <c r="D9252" s="40">
        <v>3.2772248909358028</v>
      </c>
      <c r="I9252">
        <v>8775</v>
      </c>
      <c r="J9252" s="134">
        <v>0.2316063703064577</v>
      </c>
    </row>
    <row r="9253" spans="3:10" x14ac:dyDescent="0.3">
      <c r="C9253">
        <v>8776</v>
      </c>
      <c r="D9253" s="40">
        <v>2.0368609564207896</v>
      </c>
      <c r="I9253">
        <v>8776</v>
      </c>
      <c r="J9253" s="134">
        <v>0.23840019078372254</v>
      </c>
    </row>
    <row r="9254" spans="3:10" x14ac:dyDescent="0.3">
      <c r="C9254">
        <v>8777</v>
      </c>
      <c r="D9254" s="40">
        <v>3.4216663250843871</v>
      </c>
      <c r="I9254">
        <v>8777</v>
      </c>
      <c r="J9254" s="134">
        <v>0.30577083070982591</v>
      </c>
    </row>
    <row r="9255" spans="3:10" x14ac:dyDescent="0.3">
      <c r="C9255">
        <v>8778</v>
      </c>
      <c r="D9255" s="40">
        <v>2.9114129865805305</v>
      </c>
      <c r="I9255">
        <v>8778</v>
      </c>
      <c r="J9255" s="134">
        <v>0.14840627442852106</v>
      </c>
    </row>
    <row r="9256" spans="3:10" x14ac:dyDescent="0.3">
      <c r="C9256">
        <v>8779</v>
      </c>
      <c r="D9256" s="40">
        <v>1.9703270762395675</v>
      </c>
      <c r="I9256">
        <v>8779</v>
      </c>
      <c r="J9256" s="134">
        <v>0.28750196049394661</v>
      </c>
    </row>
    <row r="9257" spans="3:10" x14ac:dyDescent="0.3">
      <c r="C9257">
        <v>8780</v>
      </c>
      <c r="D9257" s="40">
        <v>2.6332131585834313</v>
      </c>
      <c r="I9257">
        <v>8780</v>
      </c>
      <c r="J9257" s="134">
        <v>0.25734677728072541</v>
      </c>
    </row>
    <row r="9258" spans="3:10" x14ac:dyDescent="0.3">
      <c r="C9258">
        <v>8781</v>
      </c>
      <c r="D9258" s="40">
        <v>2.3801435194283487</v>
      </c>
      <c r="I9258">
        <v>8781</v>
      </c>
      <c r="J9258" s="134">
        <v>0.199121020761172</v>
      </c>
    </row>
    <row r="9259" spans="3:10" x14ac:dyDescent="0.3">
      <c r="C9259">
        <v>8782</v>
      </c>
      <c r="D9259" s="40">
        <v>2.4144344439786378</v>
      </c>
      <c r="I9259">
        <v>8782</v>
      </c>
      <c r="J9259" s="134">
        <v>0.10559948700511024</v>
      </c>
    </row>
    <row r="9260" spans="3:10" x14ac:dyDescent="0.3">
      <c r="C9260">
        <v>8783</v>
      </c>
      <c r="D9260" s="40">
        <v>2.9697017554325864</v>
      </c>
      <c r="I9260">
        <v>8783</v>
      </c>
      <c r="J9260" s="134">
        <v>0.26762240486817435</v>
      </c>
    </row>
    <row r="9261" spans="3:10" x14ac:dyDescent="0.3">
      <c r="C9261">
        <v>8784</v>
      </c>
      <c r="D9261" s="40">
        <v>2.2068948946864793</v>
      </c>
      <c r="I9261">
        <v>8784</v>
      </c>
      <c r="J9261" s="134">
        <v>0.26996113838029423</v>
      </c>
    </row>
    <row r="9262" spans="3:10" x14ac:dyDescent="0.3">
      <c r="C9262">
        <v>8785</v>
      </c>
      <c r="D9262" s="40">
        <v>2.407826760105781</v>
      </c>
      <c r="I9262">
        <v>8785</v>
      </c>
      <c r="J9262" s="134">
        <v>0.18868567015102866</v>
      </c>
    </row>
    <row r="9263" spans="3:10" x14ac:dyDescent="0.3">
      <c r="C9263">
        <v>8786</v>
      </c>
      <c r="D9263" s="40">
        <v>1.9429143866419061</v>
      </c>
      <c r="I9263">
        <v>8786</v>
      </c>
      <c r="J9263" s="134">
        <v>0.20003386559680303</v>
      </c>
    </row>
    <row r="9264" spans="3:10" x14ac:dyDescent="0.3">
      <c r="C9264">
        <v>8787</v>
      </c>
      <c r="D9264" s="40">
        <v>2.1997161889904371</v>
      </c>
      <c r="I9264">
        <v>8787</v>
      </c>
      <c r="J9264" s="134">
        <v>0.27172281129863007</v>
      </c>
    </row>
    <row r="9265" spans="3:10" x14ac:dyDescent="0.3">
      <c r="C9265">
        <v>8788</v>
      </c>
      <c r="D9265" s="40">
        <v>2.7793000179216101</v>
      </c>
      <c r="I9265">
        <v>8788</v>
      </c>
      <c r="J9265" s="134">
        <v>0.32063203349004632</v>
      </c>
    </row>
    <row r="9266" spans="3:10" x14ac:dyDescent="0.3">
      <c r="C9266">
        <v>8789</v>
      </c>
      <c r="D9266" s="40">
        <v>1.8500417449091398</v>
      </c>
      <c r="I9266">
        <v>8789</v>
      </c>
      <c r="J9266" s="134">
        <v>0.24558210390081059</v>
      </c>
    </row>
    <row r="9267" spans="3:10" x14ac:dyDescent="0.3">
      <c r="C9267">
        <v>8790</v>
      </c>
      <c r="D9267" s="40">
        <v>3.1388785982418828</v>
      </c>
      <c r="I9267">
        <v>8790</v>
      </c>
      <c r="J9267" s="134">
        <v>0.17754400737343112</v>
      </c>
    </row>
    <row r="9268" spans="3:10" x14ac:dyDescent="0.3">
      <c r="C9268">
        <v>8791</v>
      </c>
      <c r="D9268" s="40">
        <v>2.2251925684378078</v>
      </c>
      <c r="I9268">
        <v>8791</v>
      </c>
      <c r="J9268" s="134">
        <v>0.30647067822752438</v>
      </c>
    </row>
    <row r="9269" spans="3:10" x14ac:dyDescent="0.3">
      <c r="C9269">
        <v>8792</v>
      </c>
      <c r="D9269" s="40">
        <v>2.1356899503607147</v>
      </c>
      <c r="I9269">
        <v>8792</v>
      </c>
      <c r="J9269" s="134">
        <v>0.17311870775852389</v>
      </c>
    </row>
    <row r="9270" spans="3:10" x14ac:dyDescent="0.3">
      <c r="C9270">
        <v>8793</v>
      </c>
      <c r="D9270" s="40">
        <v>3.1890724422582348</v>
      </c>
      <c r="I9270">
        <v>8793</v>
      </c>
      <c r="J9270" s="134">
        <v>0.27112499133734258</v>
      </c>
    </row>
    <row r="9271" spans="3:10" x14ac:dyDescent="0.3">
      <c r="C9271">
        <v>8794</v>
      </c>
      <c r="D9271" s="40">
        <v>3.1966870390538289</v>
      </c>
      <c r="I9271">
        <v>8794</v>
      </c>
      <c r="J9271" s="134">
        <v>0.32519196516497972</v>
      </c>
    </row>
    <row r="9272" spans="3:10" x14ac:dyDescent="0.3">
      <c r="C9272">
        <v>8795</v>
      </c>
      <c r="D9272" s="40">
        <v>3.2704230564396766</v>
      </c>
      <c r="I9272">
        <v>8795</v>
      </c>
      <c r="J9272" s="134">
        <v>0.18593403415455856</v>
      </c>
    </row>
    <row r="9273" spans="3:10" x14ac:dyDescent="0.3">
      <c r="C9273">
        <v>8796</v>
      </c>
      <c r="D9273" s="40">
        <v>2.0859445840559694</v>
      </c>
      <c r="I9273">
        <v>8796</v>
      </c>
      <c r="J9273" s="134">
        <v>0.21914099205434456</v>
      </c>
    </row>
    <row r="9274" spans="3:10" x14ac:dyDescent="0.3">
      <c r="C9274">
        <v>8797</v>
      </c>
      <c r="D9274" s="40">
        <v>2.6152960158563916</v>
      </c>
      <c r="I9274">
        <v>8797</v>
      </c>
      <c r="J9274" s="134">
        <v>0.10295569984713504</v>
      </c>
    </row>
    <row r="9275" spans="3:10" x14ac:dyDescent="0.3">
      <c r="C9275">
        <v>8798</v>
      </c>
      <c r="D9275" s="40">
        <v>2.626528909101558</v>
      </c>
      <c r="I9275">
        <v>8798</v>
      </c>
      <c r="J9275" s="134">
        <v>0.1882492825784523</v>
      </c>
    </row>
    <row r="9276" spans="3:10" x14ac:dyDescent="0.3">
      <c r="C9276">
        <v>8799</v>
      </c>
      <c r="D9276" s="40">
        <v>2.6409707405452902</v>
      </c>
      <c r="I9276">
        <v>8799</v>
      </c>
      <c r="J9276" s="134">
        <v>7.0380232277323929E-2</v>
      </c>
    </row>
    <row r="9277" spans="3:10" x14ac:dyDescent="0.3">
      <c r="C9277">
        <v>8800</v>
      </c>
      <c r="D9277" s="40">
        <v>2.9725368043457343</v>
      </c>
      <c r="I9277">
        <v>8800</v>
      </c>
      <c r="J9277" s="134">
        <v>0.35154097906478321</v>
      </c>
    </row>
    <row r="9278" spans="3:10" x14ac:dyDescent="0.3">
      <c r="C9278">
        <v>8801</v>
      </c>
      <c r="D9278" s="40">
        <v>2.0184281447863208</v>
      </c>
      <c r="I9278">
        <v>8801</v>
      </c>
      <c r="J9278" s="134">
        <v>0.29688481602420658</v>
      </c>
    </row>
    <row r="9279" spans="3:10" x14ac:dyDescent="0.3">
      <c r="C9279">
        <v>8802</v>
      </c>
      <c r="D9279" s="40">
        <v>1.9985919549134799</v>
      </c>
      <c r="I9279">
        <v>8802</v>
      </c>
      <c r="J9279" s="134">
        <v>0.31151037035922768</v>
      </c>
    </row>
    <row r="9280" spans="3:10" x14ac:dyDescent="0.3">
      <c r="C9280">
        <v>8803</v>
      </c>
      <c r="D9280" s="40">
        <v>2.2722162656232543</v>
      </c>
      <c r="I9280">
        <v>8803</v>
      </c>
      <c r="J9280" s="134">
        <v>8.4781020908673455E-2</v>
      </c>
    </row>
    <row r="9281" spans="3:10" x14ac:dyDescent="0.3">
      <c r="C9281">
        <v>8804</v>
      </c>
      <c r="D9281" s="40">
        <v>2.9059076530594021</v>
      </c>
      <c r="I9281">
        <v>8804</v>
      </c>
      <c r="J9281" s="134">
        <v>0.35606164213863134</v>
      </c>
    </row>
    <row r="9282" spans="3:10" x14ac:dyDescent="0.3">
      <c r="C9282">
        <v>8805</v>
      </c>
      <c r="D9282" s="40">
        <v>3.3435760535190711</v>
      </c>
      <c r="I9282">
        <v>8805</v>
      </c>
      <c r="J9282" s="134">
        <v>0.27518982808553338</v>
      </c>
    </row>
    <row r="9283" spans="3:10" x14ac:dyDescent="0.3">
      <c r="C9283">
        <v>8806</v>
      </c>
      <c r="D9283" s="40">
        <v>2.5828670492962673</v>
      </c>
      <c r="I9283">
        <v>8806</v>
      </c>
      <c r="J9283" s="134">
        <v>0.30174034895397917</v>
      </c>
    </row>
    <row r="9284" spans="3:10" x14ac:dyDescent="0.3">
      <c r="C9284">
        <v>8807</v>
      </c>
      <c r="D9284" s="40">
        <v>2.5138842196770121</v>
      </c>
      <c r="I9284">
        <v>8807</v>
      </c>
      <c r="J9284" s="134">
        <v>0.17208745391353952</v>
      </c>
    </row>
    <row r="9285" spans="3:10" x14ac:dyDescent="0.3">
      <c r="C9285">
        <v>8808</v>
      </c>
      <c r="D9285" s="40">
        <v>2.2077899789916655</v>
      </c>
      <c r="I9285">
        <v>8808</v>
      </c>
      <c r="J9285" s="134">
        <v>0.10908216895702405</v>
      </c>
    </row>
    <row r="9286" spans="3:10" x14ac:dyDescent="0.3">
      <c r="C9286">
        <v>8809</v>
      </c>
      <c r="D9286" s="40">
        <v>1.9533890783185028</v>
      </c>
      <c r="I9286">
        <v>8809</v>
      </c>
      <c r="J9286" s="134">
        <v>0.33097125461501187</v>
      </c>
    </row>
    <row r="9287" spans="3:10" x14ac:dyDescent="0.3">
      <c r="C9287">
        <v>8810</v>
      </c>
      <c r="D9287" s="40">
        <v>2.7713885212502234</v>
      </c>
      <c r="I9287">
        <v>8810</v>
      </c>
      <c r="J9287" s="134">
        <v>8.9590161028532567E-2</v>
      </c>
    </row>
    <row r="9288" spans="3:10" x14ac:dyDescent="0.3">
      <c r="C9288">
        <v>8811</v>
      </c>
      <c r="D9288" s="40">
        <v>3.0257386849540775</v>
      </c>
      <c r="I9288">
        <v>8811</v>
      </c>
      <c r="J9288" s="134">
        <v>0.24831223486217358</v>
      </c>
    </row>
    <row r="9289" spans="3:10" x14ac:dyDescent="0.3">
      <c r="C9289">
        <v>8812</v>
      </c>
      <c r="D9289" s="40">
        <v>2.1535971847744571</v>
      </c>
      <c r="I9289">
        <v>8812</v>
      </c>
      <c r="J9289" s="134">
        <v>0.34012773556680576</v>
      </c>
    </row>
    <row r="9290" spans="3:10" x14ac:dyDescent="0.3">
      <c r="C9290">
        <v>8813</v>
      </c>
      <c r="D9290" s="40">
        <v>2.2084038717996841</v>
      </c>
      <c r="I9290">
        <v>8813</v>
      </c>
      <c r="J9290" s="134">
        <v>0.37553465676863107</v>
      </c>
    </row>
    <row r="9291" spans="3:10" x14ac:dyDescent="0.3">
      <c r="C9291">
        <v>8814</v>
      </c>
      <c r="D9291" s="40">
        <v>2.3282081886373875</v>
      </c>
      <c r="I9291">
        <v>8814</v>
      </c>
      <c r="J9291" s="134">
        <v>0.32165078938563507</v>
      </c>
    </row>
    <row r="9292" spans="3:10" x14ac:dyDescent="0.3">
      <c r="C9292">
        <v>8815</v>
      </c>
      <c r="D9292" s="40">
        <v>3.1484077297017405</v>
      </c>
      <c r="I9292">
        <v>8815</v>
      </c>
      <c r="J9292" s="134">
        <v>0.14390523017179979</v>
      </c>
    </row>
    <row r="9293" spans="3:10" x14ac:dyDescent="0.3">
      <c r="C9293">
        <v>8816</v>
      </c>
      <c r="D9293" s="40">
        <v>1.9541320839218561</v>
      </c>
      <c r="I9293">
        <v>8816</v>
      </c>
      <c r="J9293" s="134">
        <v>0.19185831112766305</v>
      </c>
    </row>
    <row r="9294" spans="3:10" x14ac:dyDescent="0.3">
      <c r="C9294">
        <v>8817</v>
      </c>
      <c r="D9294" s="40">
        <v>2.973965894674734</v>
      </c>
      <c r="I9294">
        <v>8817</v>
      </c>
      <c r="J9294" s="134">
        <v>0.18328685473974704</v>
      </c>
    </row>
    <row r="9295" spans="3:10" x14ac:dyDescent="0.3">
      <c r="C9295">
        <v>8818</v>
      </c>
      <c r="D9295" s="40">
        <v>3.2622551111547411</v>
      </c>
      <c r="I9295">
        <v>8818</v>
      </c>
      <c r="J9295" s="134">
        <v>0.36365407103587044</v>
      </c>
    </row>
    <row r="9296" spans="3:10" x14ac:dyDescent="0.3">
      <c r="C9296">
        <v>8819</v>
      </c>
      <c r="D9296" s="40">
        <v>2.4119310715525382</v>
      </c>
      <c r="I9296">
        <v>8819</v>
      </c>
      <c r="J9296" s="134">
        <v>0.24080540901607383</v>
      </c>
    </row>
    <row r="9297" spans="3:10" x14ac:dyDescent="0.3">
      <c r="C9297">
        <v>8820</v>
      </c>
      <c r="D9297" s="40">
        <v>2.7911771047050054</v>
      </c>
      <c r="I9297">
        <v>8820</v>
      </c>
      <c r="J9297" s="134">
        <v>0.33463760973445389</v>
      </c>
    </row>
    <row r="9298" spans="3:10" x14ac:dyDescent="0.3">
      <c r="C9298">
        <v>8821</v>
      </c>
      <c r="D9298" s="40">
        <v>2.6730619771464745</v>
      </c>
      <c r="I9298">
        <v>8821</v>
      </c>
      <c r="J9298" s="134">
        <v>0.34425567228570575</v>
      </c>
    </row>
    <row r="9299" spans="3:10" x14ac:dyDescent="0.3">
      <c r="C9299">
        <v>8822</v>
      </c>
      <c r="D9299" s="40">
        <v>2.1901286320162798</v>
      </c>
      <c r="I9299">
        <v>8822</v>
      </c>
      <c r="J9299" s="134">
        <v>0.16691443660666772</v>
      </c>
    </row>
    <row r="9300" spans="3:10" x14ac:dyDescent="0.3">
      <c r="C9300">
        <v>8823</v>
      </c>
      <c r="D9300" s="40">
        <v>2.7996869847464909</v>
      </c>
      <c r="I9300">
        <v>8823</v>
      </c>
      <c r="J9300" s="134">
        <v>0.30850818116761092</v>
      </c>
    </row>
    <row r="9301" spans="3:10" x14ac:dyDescent="0.3">
      <c r="C9301">
        <v>8824</v>
      </c>
      <c r="D9301" s="40">
        <v>2.0288875105207631</v>
      </c>
      <c r="I9301">
        <v>8824</v>
      </c>
      <c r="J9301" s="134">
        <v>0.13974288109063693</v>
      </c>
    </row>
    <row r="9302" spans="3:10" x14ac:dyDescent="0.3">
      <c r="C9302">
        <v>8825</v>
      </c>
      <c r="D9302" s="40">
        <v>2.0736807634883796</v>
      </c>
      <c r="I9302">
        <v>8825</v>
      </c>
      <c r="J9302" s="134">
        <v>0.25534374893837364</v>
      </c>
    </row>
    <row r="9303" spans="3:10" x14ac:dyDescent="0.3">
      <c r="C9303">
        <v>8826</v>
      </c>
      <c r="D9303" s="40">
        <v>1.8477608723078192</v>
      </c>
      <c r="I9303">
        <v>8826</v>
      </c>
      <c r="J9303" s="134">
        <v>7.793980907443343E-2</v>
      </c>
    </row>
    <row r="9304" spans="3:10" x14ac:dyDescent="0.3">
      <c r="C9304">
        <v>8827</v>
      </c>
      <c r="D9304" s="40">
        <v>2.8917480412783734</v>
      </c>
      <c r="I9304">
        <v>8827</v>
      </c>
      <c r="J9304" s="134">
        <v>0.15893231295534438</v>
      </c>
    </row>
    <row r="9305" spans="3:10" x14ac:dyDescent="0.3">
      <c r="C9305">
        <v>8828</v>
      </c>
      <c r="D9305" s="40">
        <v>2.1700446212005637</v>
      </c>
      <c r="I9305">
        <v>8828</v>
      </c>
      <c r="J9305" s="134">
        <v>0.2400511940519221</v>
      </c>
    </row>
    <row r="9306" spans="3:10" x14ac:dyDescent="0.3">
      <c r="C9306">
        <v>8829</v>
      </c>
      <c r="D9306" s="40">
        <v>1.9880414615812565</v>
      </c>
      <c r="I9306">
        <v>8829</v>
      </c>
      <c r="J9306" s="134">
        <v>0.20583510268174798</v>
      </c>
    </row>
    <row r="9307" spans="3:10" x14ac:dyDescent="0.3">
      <c r="C9307">
        <v>8830</v>
      </c>
      <c r="D9307" s="40">
        <v>2.2324171982816656</v>
      </c>
      <c r="I9307">
        <v>8830</v>
      </c>
      <c r="J9307" s="134">
        <v>0.37410485508072955</v>
      </c>
    </row>
    <row r="9308" spans="3:10" x14ac:dyDescent="0.3">
      <c r="C9308">
        <v>8831</v>
      </c>
      <c r="D9308" s="40">
        <v>2.7884506776766664</v>
      </c>
      <c r="I9308">
        <v>8831</v>
      </c>
      <c r="J9308" s="134">
        <v>0.23422485443835517</v>
      </c>
    </row>
    <row r="9309" spans="3:10" x14ac:dyDescent="0.3">
      <c r="C9309">
        <v>8832</v>
      </c>
      <c r="D9309" s="40">
        <v>3.1992193020274238</v>
      </c>
      <c r="I9309">
        <v>8832</v>
      </c>
      <c r="J9309" s="134">
        <v>0.28068403999870628</v>
      </c>
    </row>
    <row r="9310" spans="3:10" x14ac:dyDescent="0.3">
      <c r="C9310">
        <v>8833</v>
      </c>
      <c r="D9310" s="40">
        <v>3.2421633977034339</v>
      </c>
      <c r="I9310">
        <v>8833</v>
      </c>
      <c r="J9310" s="134">
        <v>7.2843043239758209E-2</v>
      </c>
    </row>
    <row r="9311" spans="3:10" x14ac:dyDescent="0.3">
      <c r="C9311">
        <v>8834</v>
      </c>
      <c r="D9311" s="40">
        <v>3.1777296432004984</v>
      </c>
      <c r="I9311">
        <v>8834</v>
      </c>
      <c r="J9311" s="134">
        <v>0.26644655956901864</v>
      </c>
    </row>
    <row r="9312" spans="3:10" x14ac:dyDescent="0.3">
      <c r="C9312">
        <v>8835</v>
      </c>
      <c r="D9312" s="40">
        <v>2.7625294393630688</v>
      </c>
      <c r="I9312">
        <v>8835</v>
      </c>
      <c r="J9312" s="134">
        <v>0.28857447191895536</v>
      </c>
    </row>
    <row r="9313" spans="3:10" x14ac:dyDescent="0.3">
      <c r="C9313">
        <v>8836</v>
      </c>
      <c r="D9313" s="40">
        <v>3.2603966782524965</v>
      </c>
      <c r="I9313">
        <v>8836</v>
      </c>
      <c r="J9313" s="134">
        <v>0.22470907550732955</v>
      </c>
    </row>
    <row r="9314" spans="3:10" x14ac:dyDescent="0.3">
      <c r="C9314">
        <v>8837</v>
      </c>
      <c r="D9314" s="40">
        <v>3.1142064924539841</v>
      </c>
      <c r="I9314">
        <v>8837</v>
      </c>
      <c r="J9314" s="134">
        <v>0.36025868689864282</v>
      </c>
    </row>
    <row r="9315" spans="3:10" x14ac:dyDescent="0.3">
      <c r="C9315">
        <v>8838</v>
      </c>
      <c r="D9315" s="40">
        <v>2.4624210090117291</v>
      </c>
      <c r="I9315">
        <v>8838</v>
      </c>
      <c r="J9315" s="134">
        <v>8.0169048112031183E-2</v>
      </c>
    </row>
    <row r="9316" spans="3:10" x14ac:dyDescent="0.3">
      <c r="C9316">
        <v>8839</v>
      </c>
      <c r="D9316" s="40">
        <v>3.2596582064926474</v>
      </c>
      <c r="I9316">
        <v>8839</v>
      </c>
      <c r="J9316" s="134">
        <v>0.28205673685576382</v>
      </c>
    </row>
    <row r="9317" spans="3:10" x14ac:dyDescent="0.3">
      <c r="C9317">
        <v>8840</v>
      </c>
      <c r="D9317" s="40">
        <v>2.5606151081945234</v>
      </c>
      <c r="I9317">
        <v>8840</v>
      </c>
      <c r="J9317" s="134">
        <v>0.36430340032684705</v>
      </c>
    </row>
    <row r="9318" spans="3:10" x14ac:dyDescent="0.3">
      <c r="C9318">
        <v>8841</v>
      </c>
      <c r="D9318" s="40">
        <v>2.4726170893196335</v>
      </c>
      <c r="I9318">
        <v>8841</v>
      </c>
      <c r="J9318" s="134">
        <v>0.18872603450392278</v>
      </c>
    </row>
    <row r="9319" spans="3:10" x14ac:dyDescent="0.3">
      <c r="C9319">
        <v>8842</v>
      </c>
      <c r="D9319" s="40">
        <v>2.7570094758736623</v>
      </c>
      <c r="I9319">
        <v>8842</v>
      </c>
      <c r="J9319" s="134">
        <v>0.18937763637639327</v>
      </c>
    </row>
    <row r="9320" spans="3:10" x14ac:dyDescent="0.3">
      <c r="C9320">
        <v>8843</v>
      </c>
      <c r="D9320" s="40">
        <v>1.5654579584595669</v>
      </c>
      <c r="I9320">
        <v>8843</v>
      </c>
      <c r="J9320" s="134">
        <v>0.32751099514248949</v>
      </c>
    </row>
    <row r="9321" spans="3:10" x14ac:dyDescent="0.3">
      <c r="C9321">
        <v>8844</v>
      </c>
      <c r="D9321" s="40">
        <v>2.4393631720203706</v>
      </c>
      <c r="I9321">
        <v>8844</v>
      </c>
      <c r="J9321" s="134">
        <v>0.35447424354680646</v>
      </c>
    </row>
    <row r="9322" spans="3:10" x14ac:dyDescent="0.3">
      <c r="C9322">
        <v>8845</v>
      </c>
      <c r="D9322" s="40">
        <v>2.5740903100487116</v>
      </c>
      <c r="I9322">
        <v>8845</v>
      </c>
      <c r="J9322" s="134">
        <v>0.31316503866982548</v>
      </c>
    </row>
    <row r="9323" spans="3:10" x14ac:dyDescent="0.3">
      <c r="C9323">
        <v>8846</v>
      </c>
      <c r="D9323" s="40">
        <v>1.7903029940442317</v>
      </c>
      <c r="I9323">
        <v>8846</v>
      </c>
      <c r="J9323" s="134">
        <v>0.37206217653915941</v>
      </c>
    </row>
    <row r="9324" spans="3:10" x14ac:dyDescent="0.3">
      <c r="C9324">
        <v>8847</v>
      </c>
      <c r="D9324" s="40">
        <v>1.8494320736003456</v>
      </c>
      <c r="I9324">
        <v>8847</v>
      </c>
      <c r="J9324" s="134">
        <v>0.31805854410707557</v>
      </c>
    </row>
    <row r="9325" spans="3:10" x14ac:dyDescent="0.3">
      <c r="C9325">
        <v>8848</v>
      </c>
      <c r="D9325" s="40">
        <v>3.710247266724044</v>
      </c>
      <c r="I9325">
        <v>8848</v>
      </c>
      <c r="J9325" s="134">
        <v>0.167771549668007</v>
      </c>
    </row>
    <row r="9326" spans="3:10" x14ac:dyDescent="0.3">
      <c r="C9326">
        <v>8849</v>
      </c>
      <c r="D9326" s="40">
        <v>2.5297027406386809</v>
      </c>
      <c r="I9326">
        <v>8849</v>
      </c>
      <c r="J9326" s="134">
        <v>0.35455043256431074</v>
      </c>
    </row>
    <row r="9327" spans="3:10" x14ac:dyDescent="0.3">
      <c r="C9327">
        <v>8850</v>
      </c>
      <c r="D9327" s="40">
        <v>2.0479681716387326</v>
      </c>
      <c r="I9327">
        <v>8850</v>
      </c>
      <c r="J9327" s="134">
        <v>0.22844501870381451</v>
      </c>
    </row>
    <row r="9328" spans="3:10" x14ac:dyDescent="0.3">
      <c r="C9328">
        <v>8851</v>
      </c>
      <c r="D9328" s="40">
        <v>2.3181194579443463</v>
      </c>
      <c r="I9328">
        <v>8851</v>
      </c>
      <c r="J9328" s="134">
        <v>0.34690660345841229</v>
      </c>
    </row>
    <row r="9329" spans="3:10" x14ac:dyDescent="0.3">
      <c r="C9329">
        <v>8852</v>
      </c>
      <c r="D9329" s="40">
        <v>2.2085526473726289</v>
      </c>
      <c r="I9329">
        <v>8852</v>
      </c>
      <c r="J9329" s="134">
        <v>0.33994497115066036</v>
      </c>
    </row>
    <row r="9330" spans="3:10" x14ac:dyDescent="0.3">
      <c r="C9330">
        <v>8853</v>
      </c>
      <c r="D9330" s="40">
        <v>3.4067037850833857</v>
      </c>
      <c r="I9330">
        <v>8853</v>
      </c>
      <c r="J9330" s="134">
        <v>0.13067473130768303</v>
      </c>
    </row>
    <row r="9331" spans="3:10" x14ac:dyDescent="0.3">
      <c r="C9331">
        <v>8854</v>
      </c>
      <c r="D9331" s="40">
        <v>1.8036510371236907</v>
      </c>
      <c r="I9331">
        <v>8854</v>
      </c>
      <c r="J9331" s="134">
        <v>0.24775629963941026</v>
      </c>
    </row>
    <row r="9332" spans="3:10" x14ac:dyDescent="0.3">
      <c r="C9332">
        <v>8855</v>
      </c>
      <c r="D9332" s="40">
        <v>3.3773404773211282</v>
      </c>
      <c r="I9332">
        <v>8855</v>
      </c>
      <c r="J9332" s="134">
        <v>0.24294782870168175</v>
      </c>
    </row>
    <row r="9333" spans="3:10" x14ac:dyDescent="0.3">
      <c r="C9333">
        <v>8856</v>
      </c>
      <c r="D9333" s="40">
        <v>2.6112165099696578</v>
      </c>
      <c r="I9333">
        <v>8856</v>
      </c>
      <c r="J9333" s="134">
        <v>0.26382101420227411</v>
      </c>
    </row>
    <row r="9334" spans="3:10" x14ac:dyDescent="0.3">
      <c r="C9334">
        <v>8857</v>
      </c>
      <c r="D9334" s="40">
        <v>2.5685577561560082</v>
      </c>
      <c r="I9334">
        <v>8857</v>
      </c>
      <c r="J9334" s="134">
        <v>0.21471790969652482</v>
      </c>
    </row>
    <row r="9335" spans="3:10" x14ac:dyDescent="0.3">
      <c r="C9335">
        <v>8858</v>
      </c>
      <c r="D9335" s="40">
        <v>2.2989698911367453</v>
      </c>
      <c r="I9335">
        <v>8858</v>
      </c>
      <c r="J9335" s="134">
        <v>0.3139025004081526</v>
      </c>
    </row>
    <row r="9336" spans="3:10" x14ac:dyDescent="0.3">
      <c r="C9336">
        <v>8859</v>
      </c>
      <c r="D9336" s="40">
        <v>3.1725637235942106</v>
      </c>
      <c r="I9336">
        <v>8859</v>
      </c>
      <c r="J9336" s="134">
        <v>0.39058748697913037</v>
      </c>
    </row>
    <row r="9337" spans="3:10" x14ac:dyDescent="0.3">
      <c r="C9337">
        <v>8860</v>
      </c>
      <c r="D9337" s="40">
        <v>3.4161203459664691</v>
      </c>
      <c r="I9337">
        <v>8860</v>
      </c>
      <c r="J9337" s="134">
        <v>0.2400804205075302</v>
      </c>
    </row>
    <row r="9338" spans="3:10" x14ac:dyDescent="0.3">
      <c r="C9338">
        <v>8861</v>
      </c>
      <c r="D9338" s="40">
        <v>3.1443365382862658</v>
      </c>
      <c r="I9338">
        <v>8861</v>
      </c>
      <c r="J9338" s="134">
        <v>0.16496449758627563</v>
      </c>
    </row>
    <row r="9339" spans="3:10" x14ac:dyDescent="0.3">
      <c r="C9339">
        <v>8862</v>
      </c>
      <c r="D9339" s="40">
        <v>2.910824783090443</v>
      </c>
      <c r="I9339">
        <v>8862</v>
      </c>
      <c r="J9339" s="134">
        <v>0.25275346226685635</v>
      </c>
    </row>
    <row r="9340" spans="3:10" x14ac:dyDescent="0.3">
      <c r="C9340">
        <v>8863</v>
      </c>
      <c r="D9340" s="40">
        <v>2.6908508229526049</v>
      </c>
      <c r="I9340">
        <v>8863</v>
      </c>
      <c r="J9340" s="134">
        <v>0.24083274209746608</v>
      </c>
    </row>
    <row r="9341" spans="3:10" x14ac:dyDescent="0.3">
      <c r="C9341">
        <v>8864</v>
      </c>
      <c r="D9341" s="40">
        <v>3.4385443943526099</v>
      </c>
      <c r="I9341">
        <v>8864</v>
      </c>
      <c r="J9341" s="134">
        <v>0.33205113635730532</v>
      </c>
    </row>
    <row r="9342" spans="3:10" x14ac:dyDescent="0.3">
      <c r="C9342">
        <v>8865</v>
      </c>
      <c r="D9342" s="40">
        <v>1.7790382096458845</v>
      </c>
      <c r="I9342">
        <v>8865</v>
      </c>
      <c r="J9342" s="134">
        <v>0.29331673917887247</v>
      </c>
    </row>
    <row r="9343" spans="3:10" x14ac:dyDescent="0.3">
      <c r="C9343">
        <v>8866</v>
      </c>
      <c r="D9343" s="40">
        <v>2.69281762631153</v>
      </c>
      <c r="I9343">
        <v>8866</v>
      </c>
      <c r="J9343" s="134">
        <v>0.15347671114329553</v>
      </c>
    </row>
    <row r="9344" spans="3:10" x14ac:dyDescent="0.3">
      <c r="C9344">
        <v>8867</v>
      </c>
      <c r="D9344" s="40">
        <v>2.6992697899798115</v>
      </c>
      <c r="I9344">
        <v>8867</v>
      </c>
      <c r="J9344" s="134">
        <v>8.8976691565652244E-2</v>
      </c>
    </row>
    <row r="9345" spans="3:10" x14ac:dyDescent="0.3">
      <c r="C9345">
        <v>8868</v>
      </c>
      <c r="D9345" s="40">
        <v>2.3851360622611022</v>
      </c>
      <c r="I9345">
        <v>8868</v>
      </c>
      <c r="J9345" s="134">
        <v>0.31706233783678184</v>
      </c>
    </row>
    <row r="9346" spans="3:10" x14ac:dyDescent="0.3">
      <c r="C9346">
        <v>8869</v>
      </c>
      <c r="D9346" s="40">
        <v>2.104566010124743</v>
      </c>
      <c r="I9346">
        <v>8869</v>
      </c>
      <c r="J9346" s="134">
        <v>0.12906233986389859</v>
      </c>
    </row>
    <row r="9347" spans="3:10" x14ac:dyDescent="0.3">
      <c r="C9347">
        <v>8870</v>
      </c>
      <c r="D9347" s="40">
        <v>2.3403294502973981</v>
      </c>
      <c r="I9347">
        <v>8870</v>
      </c>
      <c r="J9347" s="134">
        <v>0.23854146970103907</v>
      </c>
    </row>
    <row r="9348" spans="3:10" x14ac:dyDescent="0.3">
      <c r="C9348">
        <v>8871</v>
      </c>
      <c r="D9348" s="40">
        <v>1.9361010374580983</v>
      </c>
      <c r="I9348">
        <v>8871</v>
      </c>
      <c r="J9348" s="134">
        <v>0.27101118401156477</v>
      </c>
    </row>
    <row r="9349" spans="3:10" x14ac:dyDescent="0.3">
      <c r="C9349">
        <v>8872</v>
      </c>
      <c r="D9349" s="40">
        <v>2.9520118416830314</v>
      </c>
      <c r="I9349">
        <v>8872</v>
      </c>
      <c r="J9349" s="134">
        <v>0.20866255382507948</v>
      </c>
    </row>
    <row r="9350" spans="3:10" x14ac:dyDescent="0.3">
      <c r="C9350">
        <v>8873</v>
      </c>
      <c r="D9350" s="40">
        <v>3.5651558169437783</v>
      </c>
      <c r="I9350">
        <v>8873</v>
      </c>
      <c r="J9350" s="134">
        <v>0.15421518564060599</v>
      </c>
    </row>
    <row r="9351" spans="3:10" x14ac:dyDescent="0.3">
      <c r="C9351">
        <v>8874</v>
      </c>
      <c r="D9351" s="40">
        <v>2.7262127732164272</v>
      </c>
      <c r="I9351">
        <v>8874</v>
      </c>
      <c r="J9351" s="134">
        <v>0.18429594125983928</v>
      </c>
    </row>
    <row r="9352" spans="3:10" x14ac:dyDescent="0.3">
      <c r="C9352">
        <v>8875</v>
      </c>
      <c r="D9352" s="40">
        <v>2.9604387240172274</v>
      </c>
      <c r="I9352">
        <v>8875</v>
      </c>
      <c r="J9352" s="134">
        <v>0.12920477658632201</v>
      </c>
    </row>
    <row r="9353" spans="3:10" x14ac:dyDescent="0.3">
      <c r="C9353">
        <v>8876</v>
      </c>
      <c r="D9353" s="40">
        <v>2.4534606429150512</v>
      </c>
      <c r="I9353">
        <v>8876</v>
      </c>
      <c r="J9353" s="134">
        <v>0.35548716522955837</v>
      </c>
    </row>
    <row r="9354" spans="3:10" x14ac:dyDescent="0.3">
      <c r="C9354">
        <v>8877</v>
      </c>
      <c r="D9354" s="40">
        <v>2.9722782404414478</v>
      </c>
      <c r="I9354">
        <v>8877</v>
      </c>
      <c r="J9354" s="134">
        <v>0.15198717364702219</v>
      </c>
    </row>
    <row r="9355" spans="3:10" x14ac:dyDescent="0.3">
      <c r="C9355">
        <v>8878</v>
      </c>
      <c r="D9355" s="40">
        <v>2.1280357138965087</v>
      </c>
      <c r="I9355">
        <v>8878</v>
      </c>
      <c r="J9355" s="134">
        <v>8.8390014343066703E-2</v>
      </c>
    </row>
    <row r="9356" spans="3:10" x14ac:dyDescent="0.3">
      <c r="C9356">
        <v>8879</v>
      </c>
      <c r="D9356" s="40">
        <v>2.0363125295102327</v>
      </c>
      <c r="I9356">
        <v>8879</v>
      </c>
      <c r="J9356" s="134">
        <v>0.32302177506361907</v>
      </c>
    </row>
    <row r="9357" spans="3:10" x14ac:dyDescent="0.3">
      <c r="C9357">
        <v>8880</v>
      </c>
      <c r="D9357" s="40">
        <v>2.5945922108496964</v>
      </c>
      <c r="I9357">
        <v>8880</v>
      </c>
      <c r="J9357" s="134">
        <v>0.23999453954092953</v>
      </c>
    </row>
    <row r="9358" spans="3:10" x14ac:dyDescent="0.3">
      <c r="C9358">
        <v>8881</v>
      </c>
      <c r="D9358" s="40">
        <v>2.5549077743694677</v>
      </c>
      <c r="I9358">
        <v>8881</v>
      </c>
      <c r="J9358" s="134">
        <v>0.21872083116055929</v>
      </c>
    </row>
    <row r="9359" spans="3:10" x14ac:dyDescent="0.3">
      <c r="C9359">
        <v>8882</v>
      </c>
      <c r="D9359" s="40">
        <v>2.041499162100366</v>
      </c>
      <c r="I9359">
        <v>8882</v>
      </c>
      <c r="J9359" s="134">
        <v>0.1070454658376665</v>
      </c>
    </row>
    <row r="9360" spans="3:10" x14ac:dyDescent="0.3">
      <c r="C9360">
        <v>8883</v>
      </c>
      <c r="D9360" s="40">
        <v>3.1547073443511651</v>
      </c>
      <c r="I9360">
        <v>8883</v>
      </c>
      <c r="J9360" s="134">
        <v>0.30017071671428686</v>
      </c>
    </row>
    <row r="9361" spans="3:10" x14ac:dyDescent="0.3">
      <c r="C9361">
        <v>8884</v>
      </c>
      <c r="D9361" s="40">
        <v>2.7305710498797429</v>
      </c>
      <c r="I9361">
        <v>8884</v>
      </c>
      <c r="J9361" s="134">
        <v>0.31454765785597405</v>
      </c>
    </row>
    <row r="9362" spans="3:10" x14ac:dyDescent="0.3">
      <c r="C9362">
        <v>8885</v>
      </c>
      <c r="D9362" s="40">
        <v>2.4604646878464704</v>
      </c>
      <c r="I9362">
        <v>8885</v>
      </c>
      <c r="J9362" s="134">
        <v>0.18248006729672905</v>
      </c>
    </row>
    <row r="9363" spans="3:10" x14ac:dyDescent="0.3">
      <c r="C9363">
        <v>8886</v>
      </c>
      <c r="D9363" s="40">
        <v>2.2237186459552767</v>
      </c>
      <c r="I9363">
        <v>8886</v>
      </c>
      <c r="J9363" s="134">
        <v>0.34793573690405211</v>
      </c>
    </row>
    <row r="9364" spans="3:10" x14ac:dyDescent="0.3">
      <c r="C9364">
        <v>8887</v>
      </c>
      <c r="D9364" s="40">
        <v>2.9342858026501983</v>
      </c>
      <c r="I9364">
        <v>8887</v>
      </c>
      <c r="J9364" s="134">
        <v>0.25519563350358365</v>
      </c>
    </row>
    <row r="9365" spans="3:10" x14ac:dyDescent="0.3">
      <c r="C9365">
        <v>8888</v>
      </c>
      <c r="D9365" s="40">
        <v>2.6380091470812475</v>
      </c>
      <c r="I9365">
        <v>8888</v>
      </c>
      <c r="J9365" s="134">
        <v>0.22699166448772479</v>
      </c>
    </row>
    <row r="9366" spans="3:10" x14ac:dyDescent="0.3">
      <c r="C9366">
        <v>8889</v>
      </c>
      <c r="D9366" s="40">
        <v>2.4787463617294305</v>
      </c>
      <c r="I9366">
        <v>8889</v>
      </c>
      <c r="J9366" s="134">
        <v>0.17116723786975574</v>
      </c>
    </row>
    <row r="9367" spans="3:10" x14ac:dyDescent="0.3">
      <c r="C9367">
        <v>8890</v>
      </c>
      <c r="D9367" s="40">
        <v>3.3301072833554115</v>
      </c>
      <c r="I9367">
        <v>8890</v>
      </c>
      <c r="J9367" s="134">
        <v>0.23999582161116217</v>
      </c>
    </row>
    <row r="9368" spans="3:10" x14ac:dyDescent="0.3">
      <c r="C9368">
        <v>8891</v>
      </c>
      <c r="D9368" s="40">
        <v>1.7612038374112562</v>
      </c>
      <c r="I9368">
        <v>8891</v>
      </c>
      <c r="J9368" s="134">
        <v>0.19267818809513604</v>
      </c>
    </row>
    <row r="9369" spans="3:10" x14ac:dyDescent="0.3">
      <c r="C9369">
        <v>8892</v>
      </c>
      <c r="D9369" s="40">
        <v>2.6399727925764269</v>
      </c>
      <c r="I9369">
        <v>8892</v>
      </c>
      <c r="J9369" s="134">
        <v>0.30841795353739343</v>
      </c>
    </row>
    <row r="9370" spans="3:10" x14ac:dyDescent="0.3">
      <c r="C9370">
        <v>8893</v>
      </c>
      <c r="D9370" s="40">
        <v>1.4909644287595529</v>
      </c>
      <c r="I9370">
        <v>8893</v>
      </c>
      <c r="J9370" s="134">
        <v>0.12101255768377883</v>
      </c>
    </row>
    <row r="9371" spans="3:10" x14ac:dyDescent="0.3">
      <c r="C9371">
        <v>8894</v>
      </c>
      <c r="D9371" s="40">
        <v>2.8233697763910484</v>
      </c>
      <c r="I9371">
        <v>8894</v>
      </c>
      <c r="J9371" s="134">
        <v>0.26587676588849352</v>
      </c>
    </row>
    <row r="9372" spans="3:10" x14ac:dyDescent="0.3">
      <c r="C9372">
        <v>8895</v>
      </c>
      <c r="D9372" s="40">
        <v>3.1403211285926989</v>
      </c>
      <c r="I9372">
        <v>8895</v>
      </c>
      <c r="J9372" s="134">
        <v>0.20568050366194046</v>
      </c>
    </row>
    <row r="9373" spans="3:10" x14ac:dyDescent="0.3">
      <c r="C9373">
        <v>8896</v>
      </c>
      <c r="D9373" s="40">
        <v>2.3593411305555487</v>
      </c>
      <c r="I9373">
        <v>8896</v>
      </c>
      <c r="J9373" s="134">
        <v>0.20036631922389381</v>
      </c>
    </row>
    <row r="9374" spans="3:10" x14ac:dyDescent="0.3">
      <c r="C9374">
        <v>8897</v>
      </c>
      <c r="D9374" s="40">
        <v>2.878969957465511</v>
      </c>
      <c r="I9374">
        <v>8897</v>
      </c>
      <c r="J9374" s="134">
        <v>0.2576189951182386</v>
      </c>
    </row>
    <row r="9375" spans="3:10" x14ac:dyDescent="0.3">
      <c r="C9375">
        <v>8898</v>
      </c>
      <c r="D9375" s="40">
        <v>3.4409160922883837</v>
      </c>
      <c r="I9375">
        <v>8898</v>
      </c>
      <c r="J9375" s="134">
        <v>0.18445021891130309</v>
      </c>
    </row>
    <row r="9376" spans="3:10" x14ac:dyDescent="0.3">
      <c r="C9376">
        <v>8899</v>
      </c>
      <c r="D9376" s="40">
        <v>2.6797081128755229</v>
      </c>
      <c r="I9376">
        <v>8899</v>
      </c>
      <c r="J9376" s="134">
        <v>0.23058623578558812</v>
      </c>
    </row>
    <row r="9377" spans="3:10" x14ac:dyDescent="0.3">
      <c r="C9377">
        <v>8900</v>
      </c>
      <c r="D9377" s="40">
        <v>2.4267812098459602</v>
      </c>
      <c r="I9377">
        <v>8900</v>
      </c>
      <c r="J9377" s="134">
        <v>0.29652277564972462</v>
      </c>
    </row>
    <row r="9378" spans="3:10" x14ac:dyDescent="0.3">
      <c r="C9378">
        <v>8901</v>
      </c>
      <c r="D9378" s="40">
        <v>2.7308464320601447</v>
      </c>
      <c r="I9378">
        <v>8901</v>
      </c>
      <c r="J9378" s="134">
        <v>0.26848233173012881</v>
      </c>
    </row>
    <row r="9379" spans="3:10" x14ac:dyDescent="0.3">
      <c r="C9379">
        <v>8902</v>
      </c>
      <c r="D9379" s="40">
        <v>3.4092908065899517</v>
      </c>
      <c r="I9379">
        <v>8902</v>
      </c>
      <c r="J9379" s="134">
        <v>0.20483449664649589</v>
      </c>
    </row>
    <row r="9380" spans="3:10" x14ac:dyDescent="0.3">
      <c r="C9380">
        <v>8903</v>
      </c>
      <c r="D9380" s="40">
        <v>1.7254746173838496</v>
      </c>
      <c r="I9380">
        <v>8903</v>
      </c>
      <c r="J9380" s="134">
        <v>0.30025332635231905</v>
      </c>
    </row>
    <row r="9381" spans="3:10" x14ac:dyDescent="0.3">
      <c r="C9381">
        <v>8904</v>
      </c>
      <c r="D9381" s="40">
        <v>2.8582130960445493</v>
      </c>
      <c r="I9381">
        <v>8904</v>
      </c>
      <c r="J9381" s="134">
        <v>0.22732632607431613</v>
      </c>
    </row>
    <row r="9382" spans="3:10" x14ac:dyDescent="0.3">
      <c r="C9382">
        <v>8905</v>
      </c>
      <c r="D9382" s="40">
        <v>3.1670155688920683</v>
      </c>
      <c r="I9382">
        <v>8905</v>
      </c>
      <c r="J9382" s="134">
        <v>0.3766505899412298</v>
      </c>
    </row>
    <row r="9383" spans="3:10" x14ac:dyDescent="0.3">
      <c r="C9383">
        <v>8906</v>
      </c>
      <c r="D9383" s="40">
        <v>2.8597691523852569</v>
      </c>
      <c r="I9383">
        <v>8906</v>
      </c>
      <c r="J9383" s="134">
        <v>0.34913787674007857</v>
      </c>
    </row>
    <row r="9384" spans="3:10" x14ac:dyDescent="0.3">
      <c r="C9384">
        <v>8907</v>
      </c>
      <c r="D9384" s="40">
        <v>2.9849850051973452</v>
      </c>
      <c r="I9384">
        <v>8907</v>
      </c>
      <c r="J9384" s="134">
        <v>0.3504581017001589</v>
      </c>
    </row>
    <row r="9385" spans="3:10" x14ac:dyDescent="0.3">
      <c r="C9385">
        <v>8908</v>
      </c>
      <c r="D9385" s="40">
        <v>1.995360056237161</v>
      </c>
      <c r="I9385">
        <v>8908</v>
      </c>
      <c r="J9385" s="134">
        <v>0.30295895231545478</v>
      </c>
    </row>
    <row r="9386" spans="3:10" x14ac:dyDescent="0.3">
      <c r="C9386">
        <v>8909</v>
      </c>
      <c r="D9386" s="40">
        <v>2.8067163633967995</v>
      </c>
      <c r="I9386">
        <v>8909</v>
      </c>
      <c r="J9386" s="134">
        <v>0.19678094669173718</v>
      </c>
    </row>
    <row r="9387" spans="3:10" x14ac:dyDescent="0.3">
      <c r="C9387">
        <v>8910</v>
      </c>
      <c r="D9387" s="40">
        <v>2.4499816781949191</v>
      </c>
      <c r="I9387">
        <v>8910</v>
      </c>
      <c r="J9387" s="134">
        <v>0.36744851945925228</v>
      </c>
    </row>
    <row r="9388" spans="3:10" x14ac:dyDescent="0.3">
      <c r="C9388">
        <v>8911</v>
      </c>
      <c r="D9388" s="40">
        <v>2.9042197750200094</v>
      </c>
      <c r="I9388">
        <v>8911</v>
      </c>
      <c r="J9388" s="134">
        <v>0.39296045242052147</v>
      </c>
    </row>
    <row r="9389" spans="3:10" x14ac:dyDescent="0.3">
      <c r="C9389">
        <v>8912</v>
      </c>
      <c r="D9389" s="40">
        <v>2.8920312674245254</v>
      </c>
      <c r="I9389">
        <v>8912</v>
      </c>
      <c r="J9389" s="134">
        <v>0.26725600239424452</v>
      </c>
    </row>
    <row r="9390" spans="3:10" x14ac:dyDescent="0.3">
      <c r="C9390">
        <v>8913</v>
      </c>
      <c r="D9390" s="40">
        <v>2.9191144123901873</v>
      </c>
      <c r="I9390">
        <v>8913</v>
      </c>
      <c r="J9390" s="134">
        <v>0.21610833943624663</v>
      </c>
    </row>
    <row r="9391" spans="3:10" x14ac:dyDescent="0.3">
      <c r="C9391">
        <v>8914</v>
      </c>
      <c r="D9391" s="40">
        <v>2.2157034124998214</v>
      </c>
      <c r="I9391">
        <v>8914</v>
      </c>
      <c r="J9391" s="134">
        <v>0.25932106074326122</v>
      </c>
    </row>
    <row r="9392" spans="3:10" x14ac:dyDescent="0.3">
      <c r="C9392">
        <v>8915</v>
      </c>
      <c r="D9392" s="40">
        <v>2.9695292173768695</v>
      </c>
      <c r="I9392">
        <v>8915</v>
      </c>
      <c r="J9392" s="134">
        <v>5.9436834463207688E-2</v>
      </c>
    </row>
    <row r="9393" spans="3:10" x14ac:dyDescent="0.3">
      <c r="C9393">
        <v>8916</v>
      </c>
      <c r="D9393" s="40">
        <v>2.5713669043161369</v>
      </c>
      <c r="I9393">
        <v>8916</v>
      </c>
      <c r="J9393" s="134">
        <v>0.18332293768279118</v>
      </c>
    </row>
    <row r="9394" spans="3:10" x14ac:dyDescent="0.3">
      <c r="C9394">
        <v>8917</v>
      </c>
      <c r="D9394" s="40">
        <v>2.6967985435688222</v>
      </c>
      <c r="I9394">
        <v>8917</v>
      </c>
      <c r="J9394" s="134">
        <v>0.26775577556452146</v>
      </c>
    </row>
    <row r="9395" spans="3:10" x14ac:dyDescent="0.3">
      <c r="C9395">
        <v>8918</v>
      </c>
      <c r="D9395" s="40">
        <v>2.3716857760147216</v>
      </c>
      <c r="I9395">
        <v>8918</v>
      </c>
      <c r="J9395" s="134">
        <v>0.19994676196453054</v>
      </c>
    </row>
    <row r="9396" spans="3:10" x14ac:dyDescent="0.3">
      <c r="C9396">
        <v>8919</v>
      </c>
      <c r="D9396" s="40">
        <v>2.3034172032873759</v>
      </c>
      <c r="I9396">
        <v>8919</v>
      </c>
      <c r="J9396" s="134">
        <v>0.35349294693682665</v>
      </c>
    </row>
    <row r="9397" spans="3:10" x14ac:dyDescent="0.3">
      <c r="C9397">
        <v>8920</v>
      </c>
      <c r="D9397" s="40">
        <v>2.7695855141019754</v>
      </c>
      <c r="I9397">
        <v>8920</v>
      </c>
      <c r="J9397" s="134">
        <v>0.15086957433151982</v>
      </c>
    </row>
    <row r="9398" spans="3:10" x14ac:dyDescent="0.3">
      <c r="C9398">
        <v>8921</v>
      </c>
      <c r="D9398" s="40">
        <v>2.6753525397745568</v>
      </c>
      <c r="I9398">
        <v>8921</v>
      </c>
      <c r="J9398" s="134">
        <v>0.17978983493765854</v>
      </c>
    </row>
    <row r="9399" spans="3:10" x14ac:dyDescent="0.3">
      <c r="C9399">
        <v>8922</v>
      </c>
      <c r="D9399" s="40">
        <v>2.8676919485352856</v>
      </c>
      <c r="I9399">
        <v>8922</v>
      </c>
      <c r="J9399" s="134">
        <v>0.29925457021408475</v>
      </c>
    </row>
    <row r="9400" spans="3:10" x14ac:dyDescent="0.3">
      <c r="C9400">
        <v>8923</v>
      </c>
      <c r="D9400" s="40">
        <v>3.0068222298108394</v>
      </c>
      <c r="I9400">
        <v>8923</v>
      </c>
      <c r="J9400" s="134">
        <v>0.34013723173987431</v>
      </c>
    </row>
    <row r="9401" spans="3:10" x14ac:dyDescent="0.3">
      <c r="C9401">
        <v>8924</v>
      </c>
      <c r="D9401" s="40">
        <v>2.1249714815207126</v>
      </c>
      <c r="I9401">
        <v>8924</v>
      </c>
      <c r="J9401" s="134">
        <v>0.30570151568758996</v>
      </c>
    </row>
    <row r="9402" spans="3:10" x14ac:dyDescent="0.3">
      <c r="C9402">
        <v>8925</v>
      </c>
      <c r="D9402" s="40">
        <v>3.3985725802644025</v>
      </c>
      <c r="I9402">
        <v>8925</v>
      </c>
      <c r="J9402" s="134">
        <v>0.12531335245243924</v>
      </c>
    </row>
    <row r="9403" spans="3:10" x14ac:dyDescent="0.3">
      <c r="C9403">
        <v>8926</v>
      </c>
      <c r="D9403" s="40">
        <v>2.0835507781114297</v>
      </c>
      <c r="I9403">
        <v>8926</v>
      </c>
      <c r="J9403" s="134">
        <v>0.19260143143966424</v>
      </c>
    </row>
    <row r="9404" spans="3:10" x14ac:dyDescent="0.3">
      <c r="C9404">
        <v>8927</v>
      </c>
      <c r="D9404" s="40">
        <v>1.7867596531687462</v>
      </c>
      <c r="I9404">
        <v>8927</v>
      </c>
      <c r="J9404" s="134">
        <v>7.019076814373082E-2</v>
      </c>
    </row>
    <row r="9405" spans="3:10" x14ac:dyDescent="0.3">
      <c r="C9405">
        <v>8928</v>
      </c>
      <c r="D9405" s="40">
        <v>3.5287531660934426</v>
      </c>
      <c r="I9405">
        <v>8928</v>
      </c>
      <c r="J9405" s="134">
        <v>0.36446778856754092</v>
      </c>
    </row>
    <row r="9406" spans="3:10" x14ac:dyDescent="0.3">
      <c r="C9406">
        <v>8929</v>
      </c>
      <c r="D9406" s="40">
        <v>2.494936797150066</v>
      </c>
      <c r="I9406">
        <v>8929</v>
      </c>
      <c r="J9406" s="134">
        <v>0.23479601091224422</v>
      </c>
    </row>
    <row r="9407" spans="3:10" x14ac:dyDescent="0.3">
      <c r="C9407">
        <v>8930</v>
      </c>
      <c r="D9407" s="40">
        <v>1.7210098244081589</v>
      </c>
      <c r="I9407">
        <v>8930</v>
      </c>
      <c r="J9407" s="134">
        <v>0.30647195877542144</v>
      </c>
    </row>
    <row r="9408" spans="3:10" x14ac:dyDescent="0.3">
      <c r="C9408">
        <v>8931</v>
      </c>
      <c r="D9408" s="40">
        <v>2.1996022446400487</v>
      </c>
      <c r="I9408">
        <v>8931</v>
      </c>
      <c r="J9408" s="134">
        <v>0.26402449741601042</v>
      </c>
    </row>
    <row r="9409" spans="3:10" x14ac:dyDescent="0.3">
      <c r="C9409">
        <v>8932</v>
      </c>
      <c r="D9409" s="40">
        <v>2.1767169923091827</v>
      </c>
      <c r="I9409">
        <v>8932</v>
      </c>
      <c r="J9409" s="134">
        <v>0.18593954996753292</v>
      </c>
    </row>
    <row r="9410" spans="3:10" x14ac:dyDescent="0.3">
      <c r="C9410">
        <v>8933</v>
      </c>
      <c r="D9410" s="40">
        <v>2.4487870545908201</v>
      </c>
      <c r="I9410">
        <v>8933</v>
      </c>
      <c r="J9410" s="134">
        <v>0.2251234543542826</v>
      </c>
    </row>
    <row r="9411" spans="3:10" x14ac:dyDescent="0.3">
      <c r="C9411">
        <v>8934</v>
      </c>
      <c r="D9411" s="40">
        <v>1.6911625821502423</v>
      </c>
      <c r="I9411">
        <v>8934</v>
      </c>
      <c r="J9411" s="134">
        <v>0.31447300732296113</v>
      </c>
    </row>
    <row r="9412" spans="3:10" x14ac:dyDescent="0.3">
      <c r="C9412">
        <v>8935</v>
      </c>
      <c r="D9412" s="40">
        <v>1.8447975824489178</v>
      </c>
      <c r="I9412">
        <v>8935</v>
      </c>
      <c r="J9412" s="134">
        <v>0.26042308690731408</v>
      </c>
    </row>
    <row r="9413" spans="3:10" x14ac:dyDescent="0.3">
      <c r="C9413">
        <v>8936</v>
      </c>
      <c r="D9413" s="40">
        <v>2.4400828452889178</v>
      </c>
      <c r="I9413">
        <v>8936</v>
      </c>
      <c r="J9413" s="134">
        <v>0.37058193422038799</v>
      </c>
    </row>
    <row r="9414" spans="3:10" x14ac:dyDescent="0.3">
      <c r="C9414">
        <v>8937</v>
      </c>
      <c r="D9414" s="40">
        <v>2.8364059504195618</v>
      </c>
      <c r="I9414">
        <v>8937</v>
      </c>
      <c r="J9414" s="134">
        <v>0.28463707256385362</v>
      </c>
    </row>
    <row r="9415" spans="3:10" x14ac:dyDescent="0.3">
      <c r="C9415">
        <v>8938</v>
      </c>
      <c r="D9415" s="40">
        <v>2.4282837943673776</v>
      </c>
      <c r="I9415">
        <v>8938</v>
      </c>
      <c r="J9415" s="134">
        <v>0.28308684676294238</v>
      </c>
    </row>
    <row r="9416" spans="3:10" x14ac:dyDescent="0.3">
      <c r="C9416">
        <v>8939</v>
      </c>
      <c r="D9416" s="40">
        <v>2.6248903349158956</v>
      </c>
      <c r="I9416">
        <v>8939</v>
      </c>
      <c r="J9416" s="134">
        <v>0.28823527072967425</v>
      </c>
    </row>
    <row r="9417" spans="3:10" x14ac:dyDescent="0.3">
      <c r="C9417">
        <v>8940</v>
      </c>
      <c r="D9417" s="40">
        <v>3.2154612782605367</v>
      </c>
      <c r="I9417">
        <v>8940</v>
      </c>
      <c r="J9417" s="134">
        <v>0.35963175358809951</v>
      </c>
    </row>
    <row r="9418" spans="3:10" x14ac:dyDescent="0.3">
      <c r="C9418">
        <v>8941</v>
      </c>
      <c r="D9418" s="40">
        <v>2.8308049644077569</v>
      </c>
      <c r="I9418">
        <v>8941</v>
      </c>
      <c r="J9418" s="134">
        <v>0.3352036835783776</v>
      </c>
    </row>
    <row r="9419" spans="3:10" x14ac:dyDescent="0.3">
      <c r="C9419">
        <v>8942</v>
      </c>
      <c r="D9419" s="40">
        <v>2.8074440216431897</v>
      </c>
      <c r="I9419">
        <v>8942</v>
      </c>
      <c r="J9419" s="134">
        <v>0.28232950687405678</v>
      </c>
    </row>
    <row r="9420" spans="3:10" x14ac:dyDescent="0.3">
      <c r="C9420">
        <v>8943</v>
      </c>
      <c r="D9420" s="40">
        <v>3.033941213609717</v>
      </c>
      <c r="I9420">
        <v>8943</v>
      </c>
      <c r="J9420" s="134">
        <v>0.19529693432809703</v>
      </c>
    </row>
    <row r="9421" spans="3:10" x14ac:dyDescent="0.3">
      <c r="C9421">
        <v>8944</v>
      </c>
      <c r="D9421" s="40">
        <v>2.1606063592134639</v>
      </c>
      <c r="I9421">
        <v>8944</v>
      </c>
      <c r="J9421" s="134">
        <v>0.26556313555161437</v>
      </c>
    </row>
    <row r="9422" spans="3:10" x14ac:dyDescent="0.3">
      <c r="C9422">
        <v>8945</v>
      </c>
      <c r="D9422" s="40">
        <v>3.1614104161996237</v>
      </c>
      <c r="I9422">
        <v>8945</v>
      </c>
      <c r="J9422" s="134">
        <v>7.9388985139115631E-2</v>
      </c>
    </row>
    <row r="9423" spans="3:10" x14ac:dyDescent="0.3">
      <c r="C9423">
        <v>8946</v>
      </c>
      <c r="D9423" s="40">
        <v>2.850404518091588</v>
      </c>
      <c r="I9423">
        <v>8946</v>
      </c>
      <c r="J9423" s="134">
        <v>0.27078273814340537</v>
      </c>
    </row>
    <row r="9424" spans="3:10" x14ac:dyDescent="0.3">
      <c r="C9424">
        <v>8947</v>
      </c>
      <c r="D9424" s="40">
        <v>3.554001325227143</v>
      </c>
      <c r="I9424">
        <v>8947</v>
      </c>
      <c r="J9424" s="134">
        <v>0.2701104741860374</v>
      </c>
    </row>
    <row r="9425" spans="3:10" x14ac:dyDescent="0.3">
      <c r="C9425">
        <v>8948</v>
      </c>
      <c r="D9425" s="40">
        <v>2.5509618076786582</v>
      </c>
      <c r="I9425">
        <v>8948</v>
      </c>
      <c r="J9425" s="134">
        <v>0.18955344740462277</v>
      </c>
    </row>
    <row r="9426" spans="3:10" x14ac:dyDescent="0.3">
      <c r="C9426">
        <v>8949</v>
      </c>
      <c r="D9426" s="40">
        <v>2.5843399654537067</v>
      </c>
      <c r="I9426">
        <v>8949</v>
      </c>
      <c r="J9426" s="134">
        <v>0.31571934100348176</v>
      </c>
    </row>
    <row r="9427" spans="3:10" x14ac:dyDescent="0.3">
      <c r="C9427">
        <v>8950</v>
      </c>
      <c r="D9427" s="40">
        <v>2.4137257885801029</v>
      </c>
      <c r="I9427">
        <v>8950</v>
      </c>
      <c r="J9427" s="134">
        <v>0.37310175692723568</v>
      </c>
    </row>
    <row r="9428" spans="3:10" x14ac:dyDescent="0.3">
      <c r="C9428">
        <v>8951</v>
      </c>
      <c r="D9428" s="40">
        <v>3.2181393219354817</v>
      </c>
      <c r="I9428">
        <v>8951</v>
      </c>
      <c r="J9428" s="134">
        <v>0.26878412170740162</v>
      </c>
    </row>
    <row r="9429" spans="3:10" x14ac:dyDescent="0.3">
      <c r="C9429">
        <v>8952</v>
      </c>
      <c r="D9429" s="40">
        <v>2.2138986013446407</v>
      </c>
      <c r="I9429">
        <v>8952</v>
      </c>
      <c r="J9429" s="134">
        <v>0.18909284495922773</v>
      </c>
    </row>
    <row r="9430" spans="3:10" x14ac:dyDescent="0.3">
      <c r="C9430">
        <v>8953</v>
      </c>
      <c r="D9430" s="40">
        <v>2.6158335326846802</v>
      </c>
      <c r="I9430">
        <v>8953</v>
      </c>
      <c r="J9430" s="134">
        <v>6.9409301570704018E-2</v>
      </c>
    </row>
    <row r="9431" spans="3:10" x14ac:dyDescent="0.3">
      <c r="C9431">
        <v>8954</v>
      </c>
      <c r="D9431" s="40">
        <v>2.3367265111009488</v>
      </c>
      <c r="I9431">
        <v>8954</v>
      </c>
      <c r="J9431" s="134">
        <v>9.5423605141886414E-2</v>
      </c>
    </row>
    <row r="9432" spans="3:10" x14ac:dyDescent="0.3">
      <c r="C9432">
        <v>8955</v>
      </c>
      <c r="D9432" s="40">
        <v>3.5866522454902841</v>
      </c>
      <c r="I9432">
        <v>8955</v>
      </c>
      <c r="J9432" s="134">
        <v>0.26605959768164933</v>
      </c>
    </row>
    <row r="9433" spans="3:10" x14ac:dyDescent="0.3">
      <c r="C9433">
        <v>8956</v>
      </c>
      <c r="D9433" s="40">
        <v>2.9524600343383232</v>
      </c>
      <c r="I9433">
        <v>8956</v>
      </c>
      <c r="J9433" s="134">
        <v>0.27139607989423853</v>
      </c>
    </row>
    <row r="9434" spans="3:10" x14ac:dyDescent="0.3">
      <c r="C9434">
        <v>8957</v>
      </c>
      <c r="D9434" s="40">
        <v>2.1694254169968175</v>
      </c>
      <c r="I9434">
        <v>8957</v>
      </c>
      <c r="J9434" s="134">
        <v>0.11087369932251434</v>
      </c>
    </row>
    <row r="9435" spans="3:10" x14ac:dyDescent="0.3">
      <c r="C9435">
        <v>8958</v>
      </c>
      <c r="D9435" s="40">
        <v>3.3043118911472815</v>
      </c>
      <c r="I9435">
        <v>8958</v>
      </c>
      <c r="J9435" s="134">
        <v>0.32734044479372937</v>
      </c>
    </row>
    <row r="9436" spans="3:10" x14ac:dyDescent="0.3">
      <c r="C9436">
        <v>8959</v>
      </c>
      <c r="D9436" s="40">
        <v>3.0503516095395429</v>
      </c>
      <c r="I9436">
        <v>8959</v>
      </c>
      <c r="J9436" s="134">
        <v>0.17858766678429094</v>
      </c>
    </row>
    <row r="9437" spans="3:10" x14ac:dyDescent="0.3">
      <c r="C9437">
        <v>8960</v>
      </c>
      <c r="D9437" s="40">
        <v>2.2345958533786936</v>
      </c>
      <c r="I9437">
        <v>8960</v>
      </c>
      <c r="J9437" s="134">
        <v>0.28997902641062567</v>
      </c>
    </row>
    <row r="9438" spans="3:10" x14ac:dyDescent="0.3">
      <c r="C9438">
        <v>8961</v>
      </c>
      <c r="D9438" s="40">
        <v>2.2781400439460979</v>
      </c>
      <c r="I9438">
        <v>8961</v>
      </c>
      <c r="J9438" s="134">
        <v>0.30545414461493126</v>
      </c>
    </row>
    <row r="9439" spans="3:10" x14ac:dyDescent="0.3">
      <c r="C9439">
        <v>8962</v>
      </c>
      <c r="D9439" s="40">
        <v>2.8408336311879001</v>
      </c>
      <c r="I9439">
        <v>8962</v>
      </c>
      <c r="J9439" s="134">
        <v>8.3087053738410965E-2</v>
      </c>
    </row>
    <row r="9440" spans="3:10" x14ac:dyDescent="0.3">
      <c r="C9440">
        <v>8963</v>
      </c>
      <c r="D9440" s="40">
        <v>1.6465001596869695</v>
      </c>
      <c r="I9440">
        <v>8963</v>
      </c>
      <c r="J9440" s="134">
        <v>0.39397717958209388</v>
      </c>
    </row>
    <row r="9441" spans="3:10" x14ac:dyDescent="0.3">
      <c r="C9441">
        <v>8964</v>
      </c>
      <c r="D9441" s="40">
        <v>2.2552169007471194</v>
      </c>
      <c r="I9441">
        <v>8964</v>
      </c>
      <c r="J9441" s="134">
        <v>0.2717722947715604</v>
      </c>
    </row>
    <row r="9442" spans="3:10" x14ac:dyDescent="0.3">
      <c r="C9442">
        <v>8965</v>
      </c>
      <c r="D9442" s="40">
        <v>2.5604412055639409</v>
      </c>
      <c r="I9442">
        <v>8965</v>
      </c>
      <c r="J9442" s="134">
        <v>0.27929900152196652</v>
      </c>
    </row>
    <row r="9443" spans="3:10" x14ac:dyDescent="0.3">
      <c r="C9443">
        <v>8966</v>
      </c>
      <c r="D9443" s="40">
        <v>3.542350044068006</v>
      </c>
      <c r="I9443">
        <v>8966</v>
      </c>
      <c r="J9443" s="134">
        <v>8.3660357872913149E-2</v>
      </c>
    </row>
    <row r="9444" spans="3:10" x14ac:dyDescent="0.3">
      <c r="C9444">
        <v>8967</v>
      </c>
      <c r="D9444" s="40">
        <v>2.8693188352391159</v>
      </c>
      <c r="I9444">
        <v>8967</v>
      </c>
      <c r="J9444" s="134">
        <v>0.24480791032277427</v>
      </c>
    </row>
    <row r="9445" spans="3:10" x14ac:dyDescent="0.3">
      <c r="C9445">
        <v>8968</v>
      </c>
      <c r="D9445" s="40">
        <v>2.6414013075758214</v>
      </c>
      <c r="I9445">
        <v>8968</v>
      </c>
      <c r="J9445" s="134">
        <v>0.37677482066743595</v>
      </c>
    </row>
    <row r="9446" spans="3:10" x14ac:dyDescent="0.3">
      <c r="C9446">
        <v>8969</v>
      </c>
      <c r="D9446" s="40">
        <v>2.8402645024920208</v>
      </c>
      <c r="I9446">
        <v>8969</v>
      </c>
      <c r="J9446" s="134">
        <v>0.32732574669030967</v>
      </c>
    </row>
    <row r="9447" spans="3:10" x14ac:dyDescent="0.3">
      <c r="C9447">
        <v>8970</v>
      </c>
      <c r="D9447" s="40">
        <v>1.9385137095660898</v>
      </c>
      <c r="I9447">
        <v>8970</v>
      </c>
      <c r="J9447" s="134">
        <v>0.19931777674709883</v>
      </c>
    </row>
    <row r="9448" spans="3:10" x14ac:dyDescent="0.3">
      <c r="C9448">
        <v>8971</v>
      </c>
      <c r="D9448" s="40">
        <v>2.4985202740291101</v>
      </c>
      <c r="I9448">
        <v>8971</v>
      </c>
      <c r="J9448" s="134">
        <v>0.37535294904208971</v>
      </c>
    </row>
    <row r="9449" spans="3:10" x14ac:dyDescent="0.3">
      <c r="C9449">
        <v>8972</v>
      </c>
      <c r="D9449" s="40">
        <v>2.2824127704193642</v>
      </c>
      <c r="I9449">
        <v>8972</v>
      </c>
      <c r="J9449" s="134">
        <v>0.13003272862911852</v>
      </c>
    </row>
    <row r="9450" spans="3:10" x14ac:dyDescent="0.3">
      <c r="C9450">
        <v>8973</v>
      </c>
      <c r="D9450" s="40">
        <v>1.4443384740628824</v>
      </c>
      <c r="I9450">
        <v>8973</v>
      </c>
      <c r="J9450" s="134">
        <v>0.2211804126720478</v>
      </c>
    </row>
    <row r="9451" spans="3:10" x14ac:dyDescent="0.3">
      <c r="C9451">
        <v>8974</v>
      </c>
      <c r="D9451" s="40">
        <v>1.5489369773758397</v>
      </c>
      <c r="I9451">
        <v>8974</v>
      </c>
      <c r="J9451" s="134">
        <v>0.24039024941802056</v>
      </c>
    </row>
    <row r="9452" spans="3:10" x14ac:dyDescent="0.3">
      <c r="C9452">
        <v>8975</v>
      </c>
      <c r="D9452" s="40">
        <v>1.9023362270268263</v>
      </c>
      <c r="I9452">
        <v>8975</v>
      </c>
      <c r="J9452" s="134">
        <v>0.11257797743827647</v>
      </c>
    </row>
    <row r="9453" spans="3:10" x14ac:dyDescent="0.3">
      <c r="C9453">
        <v>8976</v>
      </c>
      <c r="D9453" s="40">
        <v>3.3744809075392013</v>
      </c>
      <c r="I9453">
        <v>8976</v>
      </c>
      <c r="J9453" s="134">
        <v>0.35384142954789777</v>
      </c>
    </row>
    <row r="9454" spans="3:10" x14ac:dyDescent="0.3">
      <c r="C9454">
        <v>8977</v>
      </c>
      <c r="D9454" s="40">
        <v>3.1544676471749815</v>
      </c>
      <c r="I9454">
        <v>8977</v>
      </c>
      <c r="J9454" s="134">
        <v>0.2868775962910679</v>
      </c>
    </row>
    <row r="9455" spans="3:10" x14ac:dyDescent="0.3">
      <c r="C9455">
        <v>8978</v>
      </c>
      <c r="D9455" s="40">
        <v>2.9540708158314004</v>
      </c>
      <c r="I9455">
        <v>8978</v>
      </c>
      <c r="J9455" s="134">
        <v>0.19066079289180382</v>
      </c>
    </row>
    <row r="9456" spans="3:10" x14ac:dyDescent="0.3">
      <c r="C9456">
        <v>8979</v>
      </c>
      <c r="D9456" s="40">
        <v>1.8626505590173046</v>
      </c>
      <c r="I9456">
        <v>8979</v>
      </c>
      <c r="J9456" s="134">
        <v>0.18258269013169603</v>
      </c>
    </row>
    <row r="9457" spans="3:10" x14ac:dyDescent="0.3">
      <c r="C9457">
        <v>8980</v>
      </c>
      <c r="D9457" s="40">
        <v>3.3329276126936094</v>
      </c>
      <c r="I9457">
        <v>8980</v>
      </c>
      <c r="J9457" s="134">
        <v>0.17329852101199794</v>
      </c>
    </row>
    <row r="9458" spans="3:10" x14ac:dyDescent="0.3">
      <c r="C9458">
        <v>8981</v>
      </c>
      <c r="D9458" s="40">
        <v>2.9127975024962827</v>
      </c>
      <c r="I9458">
        <v>8981</v>
      </c>
      <c r="J9458" s="134">
        <v>9.9650507381825681E-2</v>
      </c>
    </row>
    <row r="9459" spans="3:10" x14ac:dyDescent="0.3">
      <c r="C9459">
        <v>8982</v>
      </c>
      <c r="D9459" s="40">
        <v>3.2448469998687131</v>
      </c>
      <c r="I9459">
        <v>8982</v>
      </c>
      <c r="J9459" s="134">
        <v>0.24143496189566993</v>
      </c>
    </row>
    <row r="9460" spans="3:10" x14ac:dyDescent="0.3">
      <c r="C9460">
        <v>8983</v>
      </c>
      <c r="D9460" s="40">
        <v>2.5319880430630661</v>
      </c>
      <c r="I9460">
        <v>8983</v>
      </c>
      <c r="J9460" s="134">
        <v>0.22134721686552372</v>
      </c>
    </row>
    <row r="9461" spans="3:10" x14ac:dyDescent="0.3">
      <c r="C9461">
        <v>8984</v>
      </c>
      <c r="D9461" s="40">
        <v>3.2434128382869476</v>
      </c>
      <c r="I9461">
        <v>8984</v>
      </c>
      <c r="J9461" s="134">
        <v>0.23413848504148427</v>
      </c>
    </row>
    <row r="9462" spans="3:10" x14ac:dyDescent="0.3">
      <c r="C9462">
        <v>8985</v>
      </c>
      <c r="D9462" s="40">
        <v>2.0379275805527954</v>
      </c>
      <c r="I9462">
        <v>8985</v>
      </c>
      <c r="J9462" s="134">
        <v>0.24483706790662607</v>
      </c>
    </row>
    <row r="9463" spans="3:10" x14ac:dyDescent="0.3">
      <c r="C9463">
        <v>8986</v>
      </c>
      <c r="D9463" s="40">
        <v>2.6157148170872877</v>
      </c>
      <c r="I9463">
        <v>8986</v>
      </c>
      <c r="J9463" s="134">
        <v>0.32846575732216876</v>
      </c>
    </row>
    <row r="9464" spans="3:10" x14ac:dyDescent="0.3">
      <c r="C9464">
        <v>8987</v>
      </c>
      <c r="D9464" s="40">
        <v>2.406928651732525</v>
      </c>
      <c r="I9464">
        <v>8987</v>
      </c>
      <c r="J9464" s="134">
        <v>0.22762911852571222</v>
      </c>
    </row>
    <row r="9465" spans="3:10" x14ac:dyDescent="0.3">
      <c r="C9465">
        <v>8988</v>
      </c>
      <c r="D9465" s="40">
        <v>1.4967823222023173</v>
      </c>
      <c r="I9465">
        <v>8988</v>
      </c>
      <c r="J9465" s="134">
        <v>0.2371318759299379</v>
      </c>
    </row>
    <row r="9466" spans="3:10" x14ac:dyDescent="0.3">
      <c r="C9466">
        <v>8989</v>
      </c>
      <c r="D9466" s="40">
        <v>2.9608003145076593</v>
      </c>
      <c r="I9466">
        <v>8989</v>
      </c>
      <c r="J9466" s="134">
        <v>0.15747506661953636</v>
      </c>
    </row>
    <row r="9467" spans="3:10" x14ac:dyDescent="0.3">
      <c r="C9467">
        <v>8990</v>
      </c>
      <c r="D9467" s="40">
        <v>1.8737399695418326</v>
      </c>
      <c r="I9467">
        <v>8990</v>
      </c>
      <c r="J9467" s="134">
        <v>0.21930720696234141</v>
      </c>
    </row>
    <row r="9468" spans="3:10" x14ac:dyDescent="0.3">
      <c r="C9468">
        <v>8991</v>
      </c>
      <c r="D9468" s="40">
        <v>2.9338979436533905</v>
      </c>
      <c r="I9468">
        <v>8991</v>
      </c>
      <c r="J9468" s="134">
        <v>0.16278959851938746</v>
      </c>
    </row>
    <row r="9469" spans="3:10" x14ac:dyDescent="0.3">
      <c r="C9469">
        <v>8992</v>
      </c>
      <c r="D9469" s="40">
        <v>3.0926991512856388</v>
      </c>
      <c r="I9469">
        <v>8992</v>
      </c>
      <c r="J9469" s="134">
        <v>0.3335258175607152</v>
      </c>
    </row>
    <row r="9470" spans="3:10" x14ac:dyDescent="0.3">
      <c r="C9470">
        <v>8993</v>
      </c>
      <c r="D9470" s="40">
        <v>1.9346660904634185</v>
      </c>
      <c r="I9470">
        <v>8993</v>
      </c>
      <c r="J9470" s="134">
        <v>0.11277212141553927</v>
      </c>
    </row>
    <row r="9471" spans="3:10" x14ac:dyDescent="0.3">
      <c r="C9471">
        <v>8994</v>
      </c>
      <c r="D9471" s="40">
        <v>2.5723109986660369</v>
      </c>
      <c r="I9471">
        <v>8994</v>
      </c>
      <c r="J9471" s="134">
        <v>9.945582625411431E-2</v>
      </c>
    </row>
    <row r="9472" spans="3:10" x14ac:dyDescent="0.3">
      <c r="C9472">
        <v>8995</v>
      </c>
      <c r="D9472" s="40">
        <v>2.0418380337776494</v>
      </c>
      <c r="I9472">
        <v>8995</v>
      </c>
      <c r="J9472" s="134">
        <v>0.35538598397716514</v>
      </c>
    </row>
    <row r="9473" spans="3:10" x14ac:dyDescent="0.3">
      <c r="C9473">
        <v>8996</v>
      </c>
      <c r="D9473" s="40">
        <v>1.6315259806192934</v>
      </c>
      <c r="I9473">
        <v>8996</v>
      </c>
      <c r="J9473" s="134">
        <v>0.17989349936326371</v>
      </c>
    </row>
    <row r="9474" spans="3:10" x14ac:dyDescent="0.3">
      <c r="C9474">
        <v>8997</v>
      </c>
      <c r="D9474" s="40">
        <v>2.0109487616173061</v>
      </c>
      <c r="I9474">
        <v>8997</v>
      </c>
      <c r="J9474" s="134">
        <v>0.20758509494183142</v>
      </c>
    </row>
    <row r="9475" spans="3:10" x14ac:dyDescent="0.3">
      <c r="C9475">
        <v>8998</v>
      </c>
      <c r="D9475" s="40">
        <v>2.2717464560801459</v>
      </c>
      <c r="I9475">
        <v>8998</v>
      </c>
      <c r="J9475" s="134">
        <v>0.38861204475693323</v>
      </c>
    </row>
    <row r="9476" spans="3:10" x14ac:dyDescent="0.3">
      <c r="C9476">
        <v>8999</v>
      </c>
      <c r="D9476" s="40">
        <v>2.2896953559792497</v>
      </c>
      <c r="I9476">
        <v>8999</v>
      </c>
      <c r="J9476" s="134">
        <v>0.202582025361012</v>
      </c>
    </row>
    <row r="9477" spans="3:10" x14ac:dyDescent="0.3">
      <c r="C9477">
        <v>9000</v>
      </c>
      <c r="D9477" s="40">
        <v>2.3462662674243933</v>
      </c>
      <c r="I9477">
        <v>9000</v>
      </c>
      <c r="J9477" s="134">
        <v>0.37827155994530948</v>
      </c>
    </row>
    <row r="9478" spans="3:10" x14ac:dyDescent="0.3">
      <c r="C9478">
        <v>9001</v>
      </c>
      <c r="D9478" s="40">
        <v>2.5582191519078585</v>
      </c>
      <c r="I9478">
        <v>9001</v>
      </c>
      <c r="J9478" s="134">
        <v>0.25968138200908042</v>
      </c>
    </row>
    <row r="9479" spans="3:10" x14ac:dyDescent="0.3">
      <c r="C9479">
        <v>9002</v>
      </c>
      <c r="D9479" s="40">
        <v>1.9999192934634025</v>
      </c>
      <c r="I9479">
        <v>9002</v>
      </c>
      <c r="J9479" s="134">
        <v>0.18200750970013035</v>
      </c>
    </row>
    <row r="9480" spans="3:10" x14ac:dyDescent="0.3">
      <c r="C9480">
        <v>9003</v>
      </c>
      <c r="D9480" s="40">
        <v>2.2229755744567159</v>
      </c>
      <c r="I9480">
        <v>9003</v>
      </c>
      <c r="J9480" s="134">
        <v>0.17108229068055691</v>
      </c>
    </row>
    <row r="9481" spans="3:10" x14ac:dyDescent="0.3">
      <c r="C9481">
        <v>9004</v>
      </c>
      <c r="D9481" s="40">
        <v>2.8393717120201414</v>
      </c>
      <c r="I9481">
        <v>9004</v>
      </c>
      <c r="J9481" s="134">
        <v>0.33789948962389271</v>
      </c>
    </row>
    <row r="9482" spans="3:10" x14ac:dyDescent="0.3">
      <c r="C9482">
        <v>9005</v>
      </c>
      <c r="D9482" s="40">
        <v>2.240968960320918</v>
      </c>
      <c r="I9482">
        <v>9005</v>
      </c>
      <c r="J9482" s="134">
        <v>0.29536299595246418</v>
      </c>
    </row>
    <row r="9483" spans="3:10" x14ac:dyDescent="0.3">
      <c r="C9483">
        <v>9006</v>
      </c>
      <c r="D9483" s="40">
        <v>2.391423123422443</v>
      </c>
      <c r="I9483">
        <v>9006</v>
      </c>
      <c r="J9483" s="134">
        <v>0.25796011372834649</v>
      </c>
    </row>
    <row r="9484" spans="3:10" x14ac:dyDescent="0.3">
      <c r="C9484">
        <v>9007</v>
      </c>
      <c r="D9484" s="40">
        <v>2.7798598554064258</v>
      </c>
      <c r="I9484">
        <v>9007</v>
      </c>
      <c r="J9484" s="134">
        <v>0.25109400140267613</v>
      </c>
    </row>
    <row r="9485" spans="3:10" x14ac:dyDescent="0.3">
      <c r="C9485">
        <v>9008</v>
      </c>
      <c r="D9485" s="40">
        <v>3.0752910583278323</v>
      </c>
      <c r="I9485">
        <v>9008</v>
      </c>
      <c r="J9485" s="134">
        <v>0.29651545018651659</v>
      </c>
    </row>
    <row r="9486" spans="3:10" x14ac:dyDescent="0.3">
      <c r="C9486">
        <v>9009</v>
      </c>
      <c r="D9486" s="40">
        <v>2.3960424083310543</v>
      </c>
      <c r="I9486">
        <v>9009</v>
      </c>
      <c r="J9486" s="134">
        <v>0.18875832338564291</v>
      </c>
    </row>
    <row r="9487" spans="3:10" x14ac:dyDescent="0.3">
      <c r="C9487">
        <v>9010</v>
      </c>
      <c r="D9487" s="40">
        <v>2.5241091654999361</v>
      </c>
      <c r="I9487">
        <v>9010</v>
      </c>
      <c r="J9487" s="134">
        <v>0.20342932490649401</v>
      </c>
    </row>
    <row r="9488" spans="3:10" x14ac:dyDescent="0.3">
      <c r="C9488">
        <v>9011</v>
      </c>
      <c r="D9488" s="40">
        <v>2.5946129412478713</v>
      </c>
      <c r="I9488">
        <v>9011</v>
      </c>
      <c r="J9488" s="134">
        <v>0.27722322723205717</v>
      </c>
    </row>
    <row r="9489" spans="3:10" x14ac:dyDescent="0.3">
      <c r="C9489">
        <v>9012</v>
      </c>
      <c r="D9489" s="40">
        <v>3.2228912477606011</v>
      </c>
      <c r="I9489">
        <v>9012</v>
      </c>
      <c r="J9489" s="134">
        <v>0.22829844402533572</v>
      </c>
    </row>
    <row r="9490" spans="3:10" x14ac:dyDescent="0.3">
      <c r="C9490">
        <v>9013</v>
      </c>
      <c r="D9490" s="40">
        <v>2.2643884579803206</v>
      </c>
      <c r="I9490">
        <v>9013</v>
      </c>
      <c r="J9490" s="134">
        <v>0.2088486280746884</v>
      </c>
    </row>
    <row r="9491" spans="3:10" x14ac:dyDescent="0.3">
      <c r="C9491">
        <v>9014</v>
      </c>
      <c r="D9491" s="40">
        <v>1.6846383886626348</v>
      </c>
      <c r="I9491">
        <v>9014</v>
      </c>
      <c r="J9491" s="134">
        <v>0.24252100210732874</v>
      </c>
    </row>
    <row r="9492" spans="3:10" x14ac:dyDescent="0.3">
      <c r="C9492">
        <v>9015</v>
      </c>
      <c r="D9492" s="40">
        <v>2.4798282288003692</v>
      </c>
      <c r="I9492">
        <v>9015</v>
      </c>
      <c r="J9492" s="134">
        <v>0.25735916174497087</v>
      </c>
    </row>
    <row r="9493" spans="3:10" x14ac:dyDescent="0.3">
      <c r="C9493">
        <v>9016</v>
      </c>
      <c r="D9493" s="40">
        <v>2.6288727179160292</v>
      </c>
      <c r="I9493">
        <v>9016</v>
      </c>
      <c r="J9493" s="134">
        <v>0.24173330501471391</v>
      </c>
    </row>
    <row r="9494" spans="3:10" x14ac:dyDescent="0.3">
      <c r="C9494">
        <v>9017</v>
      </c>
      <c r="D9494" s="40">
        <v>2.553319712200941</v>
      </c>
      <c r="I9494">
        <v>9017</v>
      </c>
      <c r="J9494" s="134">
        <v>0.26732604245806546</v>
      </c>
    </row>
    <row r="9495" spans="3:10" x14ac:dyDescent="0.3">
      <c r="C9495">
        <v>9018</v>
      </c>
      <c r="D9495" s="40">
        <v>3.232084018371868</v>
      </c>
      <c r="I9495">
        <v>9018</v>
      </c>
      <c r="J9495" s="134">
        <v>0.18806947670678653</v>
      </c>
    </row>
    <row r="9496" spans="3:10" x14ac:dyDescent="0.3">
      <c r="C9496">
        <v>9019</v>
      </c>
      <c r="D9496" s="40">
        <v>2.4371732152694792</v>
      </c>
      <c r="I9496">
        <v>9019</v>
      </c>
      <c r="J9496" s="134">
        <v>0.28502427972297739</v>
      </c>
    </row>
    <row r="9497" spans="3:10" x14ac:dyDescent="0.3">
      <c r="C9497">
        <v>9020</v>
      </c>
      <c r="D9497" s="40">
        <v>2.1616152146492906</v>
      </c>
      <c r="I9497">
        <v>9020</v>
      </c>
      <c r="J9497" s="134">
        <v>0.2165013624488632</v>
      </c>
    </row>
    <row r="9498" spans="3:10" x14ac:dyDescent="0.3">
      <c r="C9498">
        <v>9021</v>
      </c>
      <c r="D9498" s="40">
        <v>1.9691564988824133</v>
      </c>
      <c r="I9498">
        <v>9021</v>
      </c>
      <c r="J9498" s="134">
        <v>0.27747731801894915</v>
      </c>
    </row>
    <row r="9499" spans="3:10" x14ac:dyDescent="0.3">
      <c r="C9499">
        <v>9022</v>
      </c>
      <c r="D9499" s="40">
        <v>2.113800760097388</v>
      </c>
      <c r="I9499">
        <v>9022</v>
      </c>
      <c r="J9499" s="134">
        <v>0.3278556090176179</v>
      </c>
    </row>
    <row r="9500" spans="3:10" x14ac:dyDescent="0.3">
      <c r="C9500">
        <v>9023</v>
      </c>
      <c r="D9500" s="40">
        <v>2.5057832802510034</v>
      </c>
      <c r="I9500">
        <v>9023</v>
      </c>
      <c r="J9500" s="134">
        <v>7.7043318696348173E-2</v>
      </c>
    </row>
    <row r="9501" spans="3:10" x14ac:dyDescent="0.3">
      <c r="C9501">
        <v>9024</v>
      </c>
      <c r="D9501" s="40">
        <v>2.5946811969831618</v>
      </c>
      <c r="I9501">
        <v>9024</v>
      </c>
      <c r="J9501" s="134">
        <v>0.35070388490276505</v>
      </c>
    </row>
    <row r="9502" spans="3:10" x14ac:dyDescent="0.3">
      <c r="C9502">
        <v>9025</v>
      </c>
      <c r="D9502" s="40">
        <v>3.0222818780780267</v>
      </c>
      <c r="I9502">
        <v>9025</v>
      </c>
      <c r="J9502" s="134">
        <v>0.26578490411852029</v>
      </c>
    </row>
    <row r="9503" spans="3:10" x14ac:dyDescent="0.3">
      <c r="C9503">
        <v>9026</v>
      </c>
      <c r="D9503" s="40">
        <v>2.6694419453688933</v>
      </c>
      <c r="I9503">
        <v>9026</v>
      </c>
      <c r="J9503" s="134">
        <v>0.14813043080920529</v>
      </c>
    </row>
    <row r="9504" spans="3:10" x14ac:dyDescent="0.3">
      <c r="C9504">
        <v>9027</v>
      </c>
      <c r="D9504" s="40">
        <v>2.964002091295578</v>
      </c>
      <c r="I9504">
        <v>9027</v>
      </c>
      <c r="J9504" s="134">
        <v>0.20230740932996238</v>
      </c>
    </row>
    <row r="9505" spans="3:10" x14ac:dyDescent="0.3">
      <c r="C9505">
        <v>9028</v>
      </c>
      <c r="D9505" s="40">
        <v>2.4993477499593206</v>
      </c>
      <c r="I9505">
        <v>9028</v>
      </c>
      <c r="J9505" s="134">
        <v>0.24638228718185151</v>
      </c>
    </row>
    <row r="9506" spans="3:10" x14ac:dyDescent="0.3">
      <c r="C9506">
        <v>9029</v>
      </c>
      <c r="D9506" s="40">
        <v>2.2422576390826627</v>
      </c>
      <c r="I9506">
        <v>9029</v>
      </c>
      <c r="J9506" s="134">
        <v>0.33537887954564916</v>
      </c>
    </row>
    <row r="9507" spans="3:10" x14ac:dyDescent="0.3">
      <c r="C9507">
        <v>9030</v>
      </c>
      <c r="D9507" s="40">
        <v>2.3635471234363616</v>
      </c>
      <c r="I9507">
        <v>9030</v>
      </c>
      <c r="J9507" s="134">
        <v>0.25434320139565836</v>
      </c>
    </row>
    <row r="9508" spans="3:10" x14ac:dyDescent="0.3">
      <c r="C9508">
        <v>9031</v>
      </c>
      <c r="D9508" s="40">
        <v>3.2410503393997834</v>
      </c>
      <c r="I9508">
        <v>9031</v>
      </c>
      <c r="J9508" s="134">
        <v>0.1022793778391109</v>
      </c>
    </row>
    <row r="9509" spans="3:10" x14ac:dyDescent="0.3">
      <c r="C9509">
        <v>9032</v>
      </c>
      <c r="D9509" s="40">
        <v>2.9453141152905564</v>
      </c>
      <c r="I9509">
        <v>9032</v>
      </c>
      <c r="J9509" s="134">
        <v>0.24189098848885204</v>
      </c>
    </row>
    <row r="9510" spans="3:10" x14ac:dyDescent="0.3">
      <c r="C9510">
        <v>9033</v>
      </c>
      <c r="D9510" s="40">
        <v>2.2909710780847568</v>
      </c>
      <c r="I9510">
        <v>9033</v>
      </c>
      <c r="J9510" s="134">
        <v>0.19690445657904698</v>
      </c>
    </row>
    <row r="9511" spans="3:10" x14ac:dyDescent="0.3">
      <c r="C9511">
        <v>9034</v>
      </c>
      <c r="D9511" s="40">
        <v>3.3689594986249234</v>
      </c>
      <c r="I9511">
        <v>9034</v>
      </c>
      <c r="J9511" s="134">
        <v>5.2600918160738086E-2</v>
      </c>
    </row>
    <row r="9512" spans="3:10" x14ac:dyDescent="0.3">
      <c r="C9512">
        <v>9035</v>
      </c>
      <c r="D9512" s="40">
        <v>2.6211250147980363</v>
      </c>
      <c r="I9512">
        <v>9035</v>
      </c>
      <c r="J9512" s="134">
        <v>0.27045717607815334</v>
      </c>
    </row>
    <row r="9513" spans="3:10" x14ac:dyDescent="0.3">
      <c r="C9513">
        <v>9036</v>
      </c>
      <c r="D9513" s="40">
        <v>2.0519066315435399</v>
      </c>
      <c r="I9513">
        <v>9036</v>
      </c>
      <c r="J9513" s="134">
        <v>0.36445640868389417</v>
      </c>
    </row>
    <row r="9514" spans="3:10" x14ac:dyDescent="0.3">
      <c r="C9514">
        <v>9037</v>
      </c>
      <c r="D9514" s="40">
        <v>2.5465706252690872</v>
      </c>
      <c r="I9514">
        <v>9037</v>
      </c>
      <c r="J9514" s="134">
        <v>0.26415238304217725</v>
      </c>
    </row>
    <row r="9515" spans="3:10" x14ac:dyDescent="0.3">
      <c r="C9515">
        <v>9038</v>
      </c>
      <c r="D9515" s="40">
        <v>2.6316716660884536</v>
      </c>
      <c r="I9515">
        <v>9038</v>
      </c>
      <c r="J9515" s="134">
        <v>0.28622767883932698</v>
      </c>
    </row>
    <row r="9516" spans="3:10" x14ac:dyDescent="0.3">
      <c r="C9516">
        <v>9039</v>
      </c>
      <c r="D9516" s="40">
        <v>2.40325506832363</v>
      </c>
      <c r="I9516">
        <v>9039</v>
      </c>
      <c r="J9516" s="134">
        <v>0.24003345916635932</v>
      </c>
    </row>
    <row r="9517" spans="3:10" x14ac:dyDescent="0.3">
      <c r="C9517">
        <v>9040</v>
      </c>
      <c r="D9517" s="40">
        <v>2.2307000494790672</v>
      </c>
      <c r="I9517">
        <v>9040</v>
      </c>
      <c r="J9517" s="134">
        <v>0.28473121118168754</v>
      </c>
    </row>
    <row r="9518" spans="3:10" x14ac:dyDescent="0.3">
      <c r="C9518">
        <v>9041</v>
      </c>
      <c r="D9518" s="40">
        <v>2.3179593607858768</v>
      </c>
      <c r="I9518">
        <v>9041</v>
      </c>
      <c r="J9518" s="134">
        <v>0.30013799656772355</v>
      </c>
    </row>
    <row r="9519" spans="3:10" x14ac:dyDescent="0.3">
      <c r="C9519">
        <v>9042</v>
      </c>
      <c r="D9519" s="40">
        <v>2.7996565419553736</v>
      </c>
      <c r="I9519">
        <v>9042</v>
      </c>
      <c r="J9519" s="134">
        <v>0.27204180245212184</v>
      </c>
    </row>
    <row r="9520" spans="3:10" x14ac:dyDescent="0.3">
      <c r="C9520">
        <v>9043</v>
      </c>
      <c r="D9520" s="40">
        <v>2.7525388928297665</v>
      </c>
      <c r="I9520">
        <v>9043</v>
      </c>
      <c r="J9520" s="134">
        <v>0.23753636411623158</v>
      </c>
    </row>
    <row r="9521" spans="3:10" x14ac:dyDescent="0.3">
      <c r="C9521">
        <v>9044</v>
      </c>
      <c r="D9521" s="40">
        <v>2.5685273170565757</v>
      </c>
      <c r="I9521">
        <v>9044</v>
      </c>
      <c r="J9521" s="134">
        <v>0.25100442878984519</v>
      </c>
    </row>
    <row r="9522" spans="3:10" x14ac:dyDescent="0.3">
      <c r="C9522">
        <v>9045</v>
      </c>
      <c r="D9522" s="40">
        <v>3.0057169932748899</v>
      </c>
      <c r="I9522">
        <v>9045</v>
      </c>
      <c r="J9522" s="134">
        <v>0.3119538513925999</v>
      </c>
    </row>
    <row r="9523" spans="3:10" x14ac:dyDescent="0.3">
      <c r="C9523">
        <v>9046</v>
      </c>
      <c r="D9523" s="40">
        <v>1.8856147024405878</v>
      </c>
      <c r="I9523">
        <v>9046</v>
      </c>
      <c r="J9523" s="134">
        <v>0.34216117827829806</v>
      </c>
    </row>
    <row r="9524" spans="3:10" x14ac:dyDescent="0.3">
      <c r="C9524">
        <v>9047</v>
      </c>
      <c r="D9524" s="40">
        <v>1.9978188013739306</v>
      </c>
      <c r="I9524">
        <v>9047</v>
      </c>
      <c r="J9524" s="134">
        <v>0.21031658946923559</v>
      </c>
    </row>
    <row r="9525" spans="3:10" x14ac:dyDescent="0.3">
      <c r="C9525">
        <v>9048</v>
      </c>
      <c r="D9525" s="40">
        <v>2.726144904197036</v>
      </c>
      <c r="I9525">
        <v>9048</v>
      </c>
      <c r="J9525" s="134">
        <v>0.27781291552527887</v>
      </c>
    </row>
    <row r="9526" spans="3:10" x14ac:dyDescent="0.3">
      <c r="C9526">
        <v>9049</v>
      </c>
      <c r="D9526" s="40">
        <v>3.3357583396885646</v>
      </c>
      <c r="I9526">
        <v>9049</v>
      </c>
      <c r="J9526" s="134">
        <v>0.19873112033570339</v>
      </c>
    </row>
    <row r="9527" spans="3:10" x14ac:dyDescent="0.3">
      <c r="C9527">
        <v>9050</v>
      </c>
      <c r="D9527" s="40">
        <v>2.8162954748624687</v>
      </c>
      <c r="I9527">
        <v>9050</v>
      </c>
      <c r="J9527" s="134">
        <v>0.33335006259997324</v>
      </c>
    </row>
    <row r="9528" spans="3:10" x14ac:dyDescent="0.3">
      <c r="C9528">
        <v>9051</v>
      </c>
      <c r="D9528" s="40">
        <v>1.930374692389393</v>
      </c>
      <c r="I9528">
        <v>9051</v>
      </c>
      <c r="J9528" s="134">
        <v>0.18440645985729986</v>
      </c>
    </row>
    <row r="9529" spans="3:10" x14ac:dyDescent="0.3">
      <c r="C9529">
        <v>9052</v>
      </c>
      <c r="D9529" s="40">
        <v>2.4638874996142954</v>
      </c>
      <c r="I9529">
        <v>9052</v>
      </c>
      <c r="J9529" s="134">
        <v>0.30271205284265701</v>
      </c>
    </row>
    <row r="9530" spans="3:10" x14ac:dyDescent="0.3">
      <c r="C9530">
        <v>9053</v>
      </c>
      <c r="D9530" s="40">
        <v>1.8288184366371616</v>
      </c>
      <c r="I9530">
        <v>9053</v>
      </c>
      <c r="J9530" s="134">
        <v>0.1985761323791686</v>
      </c>
    </row>
    <row r="9531" spans="3:10" x14ac:dyDescent="0.3">
      <c r="C9531">
        <v>9054</v>
      </c>
      <c r="D9531" s="40">
        <v>3.2443777219436272</v>
      </c>
      <c r="I9531">
        <v>9054</v>
      </c>
      <c r="J9531" s="134">
        <v>0.34580733951429687</v>
      </c>
    </row>
    <row r="9532" spans="3:10" x14ac:dyDescent="0.3">
      <c r="C9532">
        <v>9055</v>
      </c>
      <c r="D9532" s="40">
        <v>1.8399077960540562</v>
      </c>
      <c r="I9532">
        <v>9055</v>
      </c>
      <c r="J9532" s="134">
        <v>0.10202583430786194</v>
      </c>
    </row>
    <row r="9533" spans="3:10" x14ac:dyDescent="0.3">
      <c r="C9533">
        <v>9056</v>
      </c>
      <c r="D9533" s="40">
        <v>3.0252375277380539</v>
      </c>
      <c r="I9533">
        <v>9056</v>
      </c>
      <c r="J9533" s="134">
        <v>0.30293470557251445</v>
      </c>
    </row>
    <row r="9534" spans="3:10" x14ac:dyDescent="0.3">
      <c r="C9534">
        <v>9057</v>
      </c>
      <c r="D9534" s="40">
        <v>2.2101838868017429</v>
      </c>
      <c r="I9534">
        <v>9057</v>
      </c>
      <c r="J9534" s="134">
        <v>0.24038435287806514</v>
      </c>
    </row>
    <row r="9535" spans="3:10" x14ac:dyDescent="0.3">
      <c r="C9535">
        <v>9058</v>
      </c>
      <c r="D9535" s="40">
        <v>2.1121507104945607</v>
      </c>
      <c r="I9535">
        <v>9058</v>
      </c>
      <c r="J9535" s="134">
        <v>0.17735419131096308</v>
      </c>
    </row>
    <row r="9536" spans="3:10" x14ac:dyDescent="0.3">
      <c r="C9536">
        <v>9059</v>
      </c>
      <c r="D9536" s="40">
        <v>1.7893129660376577</v>
      </c>
      <c r="I9536">
        <v>9059</v>
      </c>
      <c r="J9536" s="134">
        <v>0.33154002341416766</v>
      </c>
    </row>
    <row r="9537" spans="3:10" x14ac:dyDescent="0.3">
      <c r="C9537">
        <v>9060</v>
      </c>
      <c r="D9537" s="40">
        <v>3.4224607603356292</v>
      </c>
      <c r="I9537">
        <v>9060</v>
      </c>
      <c r="J9537" s="134">
        <v>0.18304366800789174</v>
      </c>
    </row>
    <row r="9538" spans="3:10" x14ac:dyDescent="0.3">
      <c r="C9538">
        <v>9061</v>
      </c>
      <c r="D9538" s="40">
        <v>1.8175177535715021</v>
      </c>
      <c r="I9538">
        <v>9061</v>
      </c>
      <c r="J9538" s="134">
        <v>0.29294036775858201</v>
      </c>
    </row>
    <row r="9539" spans="3:10" x14ac:dyDescent="0.3">
      <c r="C9539">
        <v>9062</v>
      </c>
      <c r="D9539" s="40">
        <v>2.4463940641583481</v>
      </c>
      <c r="I9539">
        <v>9062</v>
      </c>
      <c r="J9539" s="134">
        <v>0.21672324889157801</v>
      </c>
    </row>
    <row r="9540" spans="3:10" x14ac:dyDescent="0.3">
      <c r="C9540">
        <v>9063</v>
      </c>
      <c r="D9540" s="40">
        <v>1.7934774654508019</v>
      </c>
      <c r="I9540">
        <v>9063</v>
      </c>
      <c r="J9540" s="134">
        <v>0.29104700524370841</v>
      </c>
    </row>
    <row r="9541" spans="3:10" x14ac:dyDescent="0.3">
      <c r="C9541">
        <v>9064</v>
      </c>
      <c r="D9541" s="40">
        <v>3.1545895747663812</v>
      </c>
      <c r="I9541">
        <v>9064</v>
      </c>
      <c r="J9541" s="134">
        <v>0.37134095510635601</v>
      </c>
    </row>
    <row r="9542" spans="3:10" x14ac:dyDescent="0.3">
      <c r="C9542">
        <v>9065</v>
      </c>
      <c r="D9542" s="40">
        <v>1.844513563148795</v>
      </c>
      <c r="I9542">
        <v>9065</v>
      </c>
      <c r="J9542" s="134">
        <v>0.32697918676793969</v>
      </c>
    </row>
    <row r="9543" spans="3:10" x14ac:dyDescent="0.3">
      <c r="C9543">
        <v>9066</v>
      </c>
      <c r="D9543" s="40">
        <v>3.5322954054760194</v>
      </c>
      <c r="I9543">
        <v>9066</v>
      </c>
      <c r="J9543" s="134">
        <v>0.33972246486301638</v>
      </c>
    </row>
    <row r="9544" spans="3:10" x14ac:dyDescent="0.3">
      <c r="C9544">
        <v>9067</v>
      </c>
      <c r="D9544" s="40">
        <v>1.8947926992820279</v>
      </c>
      <c r="I9544">
        <v>9067</v>
      </c>
      <c r="J9544" s="134">
        <v>0.25495652975212812</v>
      </c>
    </row>
    <row r="9545" spans="3:10" x14ac:dyDescent="0.3">
      <c r="C9545">
        <v>9068</v>
      </c>
      <c r="D9545" s="40">
        <v>2.7858293215396457</v>
      </c>
      <c r="I9545">
        <v>9068</v>
      </c>
      <c r="J9545" s="134">
        <v>0.23251155265129242</v>
      </c>
    </row>
    <row r="9546" spans="3:10" x14ac:dyDescent="0.3">
      <c r="C9546">
        <v>9069</v>
      </c>
      <c r="D9546" s="40">
        <v>3.1232178902961696</v>
      </c>
      <c r="I9546">
        <v>9069</v>
      </c>
      <c r="J9546" s="134">
        <v>0.33863406412018415</v>
      </c>
    </row>
    <row r="9547" spans="3:10" x14ac:dyDescent="0.3">
      <c r="C9547">
        <v>9070</v>
      </c>
      <c r="D9547" s="40">
        <v>1.9401998057703538</v>
      </c>
      <c r="I9547">
        <v>9070</v>
      </c>
      <c r="J9547" s="134">
        <v>0.27332000430423675</v>
      </c>
    </row>
    <row r="9548" spans="3:10" x14ac:dyDescent="0.3">
      <c r="C9548">
        <v>9071</v>
      </c>
      <c r="D9548" s="40">
        <v>3.2058054982379192</v>
      </c>
      <c r="I9548">
        <v>9071</v>
      </c>
      <c r="J9548" s="134">
        <v>0.32135484819439242</v>
      </c>
    </row>
    <row r="9549" spans="3:10" x14ac:dyDescent="0.3">
      <c r="C9549">
        <v>9072</v>
      </c>
      <c r="D9549" s="40">
        <v>3.1784713353568064</v>
      </c>
      <c r="I9549">
        <v>9072</v>
      </c>
      <c r="J9549" s="134">
        <v>0.28993946147896099</v>
      </c>
    </row>
    <row r="9550" spans="3:10" x14ac:dyDescent="0.3">
      <c r="C9550">
        <v>9073</v>
      </c>
      <c r="D9550" s="40">
        <v>3.0772051243628411</v>
      </c>
      <c r="I9550">
        <v>9073</v>
      </c>
      <c r="J9550" s="134">
        <v>0.16534430470002603</v>
      </c>
    </row>
    <row r="9551" spans="3:10" x14ac:dyDescent="0.3">
      <c r="C9551">
        <v>9074</v>
      </c>
      <c r="D9551" s="40">
        <v>2.3631101021897432</v>
      </c>
      <c r="I9551">
        <v>9074</v>
      </c>
      <c r="J9551" s="134">
        <v>0.25061795753797833</v>
      </c>
    </row>
    <row r="9552" spans="3:10" x14ac:dyDescent="0.3">
      <c r="C9552">
        <v>9075</v>
      </c>
      <c r="D9552" s="40">
        <v>1.8407112065213134</v>
      </c>
      <c r="I9552">
        <v>9075</v>
      </c>
      <c r="J9552" s="134">
        <v>0.28869696445917969</v>
      </c>
    </row>
    <row r="9553" spans="3:10" x14ac:dyDescent="0.3">
      <c r="C9553">
        <v>9076</v>
      </c>
      <c r="D9553" s="40">
        <v>3.0728309204602269</v>
      </c>
      <c r="I9553">
        <v>9076</v>
      </c>
      <c r="J9553" s="134">
        <v>0.33683621121827056</v>
      </c>
    </row>
    <row r="9554" spans="3:10" x14ac:dyDescent="0.3">
      <c r="C9554">
        <v>9077</v>
      </c>
      <c r="D9554" s="40">
        <v>2.8182968307720841</v>
      </c>
      <c r="I9554">
        <v>9077</v>
      </c>
      <c r="J9554" s="134">
        <v>0.18825014446879895</v>
      </c>
    </row>
    <row r="9555" spans="3:10" x14ac:dyDescent="0.3">
      <c r="C9555">
        <v>9078</v>
      </c>
      <c r="D9555" s="40">
        <v>2.1168152046424593</v>
      </c>
      <c r="I9555">
        <v>9078</v>
      </c>
      <c r="J9555" s="134">
        <v>0.20365429652066958</v>
      </c>
    </row>
    <row r="9556" spans="3:10" x14ac:dyDescent="0.3">
      <c r="C9556">
        <v>9079</v>
      </c>
      <c r="D9556" s="40">
        <v>2.1255846390218087</v>
      </c>
      <c r="I9556">
        <v>9079</v>
      </c>
      <c r="J9556" s="134">
        <v>0.33638991130804841</v>
      </c>
    </row>
    <row r="9557" spans="3:10" x14ac:dyDescent="0.3">
      <c r="C9557">
        <v>9080</v>
      </c>
      <c r="D9557" s="40">
        <v>1.9172228794966268</v>
      </c>
      <c r="I9557">
        <v>9080</v>
      </c>
      <c r="J9557" s="134">
        <v>0.32819579074223726</v>
      </c>
    </row>
    <row r="9558" spans="3:10" x14ac:dyDescent="0.3">
      <c r="C9558">
        <v>9081</v>
      </c>
      <c r="D9558" s="40">
        <v>2.4204796545884797</v>
      </c>
      <c r="I9558">
        <v>9081</v>
      </c>
      <c r="J9558" s="134">
        <v>0.28919152354133626</v>
      </c>
    </row>
    <row r="9559" spans="3:10" x14ac:dyDescent="0.3">
      <c r="C9559">
        <v>9082</v>
      </c>
      <c r="D9559" s="40">
        <v>2.7905446065697879</v>
      </c>
      <c r="I9559">
        <v>9082</v>
      </c>
      <c r="J9559" s="134">
        <v>0.1490898393886646</v>
      </c>
    </row>
    <row r="9560" spans="3:10" x14ac:dyDescent="0.3">
      <c r="C9560">
        <v>9083</v>
      </c>
      <c r="D9560" s="40">
        <v>2.8022233917970976</v>
      </c>
      <c r="I9560">
        <v>9083</v>
      </c>
      <c r="J9560" s="134">
        <v>0.30792190945253939</v>
      </c>
    </row>
    <row r="9561" spans="3:10" x14ac:dyDescent="0.3">
      <c r="C9561">
        <v>9084</v>
      </c>
      <c r="D9561" s="40">
        <v>1.8105997523508677</v>
      </c>
      <c r="I9561">
        <v>9084</v>
      </c>
      <c r="J9561" s="134">
        <v>0.239332640943547</v>
      </c>
    </row>
    <row r="9562" spans="3:10" x14ac:dyDescent="0.3">
      <c r="C9562">
        <v>9085</v>
      </c>
      <c r="D9562" s="40">
        <v>2.4244710553057853</v>
      </c>
      <c r="I9562">
        <v>9085</v>
      </c>
      <c r="J9562" s="134">
        <v>0.2010981853083853</v>
      </c>
    </row>
    <row r="9563" spans="3:10" x14ac:dyDescent="0.3">
      <c r="C9563">
        <v>9086</v>
      </c>
      <c r="D9563" s="40">
        <v>2.0560413111633293</v>
      </c>
      <c r="I9563">
        <v>9086</v>
      </c>
      <c r="J9563" s="134">
        <v>0.17566729723120411</v>
      </c>
    </row>
    <row r="9564" spans="3:10" x14ac:dyDescent="0.3">
      <c r="C9564">
        <v>9087</v>
      </c>
      <c r="D9564" s="40">
        <v>2.3325562162324962</v>
      </c>
      <c r="I9564">
        <v>9087</v>
      </c>
      <c r="J9564" s="134">
        <v>0.29952166193598839</v>
      </c>
    </row>
    <row r="9565" spans="3:10" x14ac:dyDescent="0.3">
      <c r="C9565">
        <v>9088</v>
      </c>
      <c r="D9565" s="40">
        <v>2.0301185892813272</v>
      </c>
      <c r="I9565">
        <v>9088</v>
      </c>
      <c r="J9565" s="134">
        <v>0.23054998582567077</v>
      </c>
    </row>
    <row r="9566" spans="3:10" x14ac:dyDescent="0.3">
      <c r="C9566">
        <v>9089</v>
      </c>
      <c r="D9566" s="40">
        <v>2.4830011979668525</v>
      </c>
      <c r="I9566">
        <v>9089</v>
      </c>
      <c r="J9566" s="134">
        <v>0.27384226746317664</v>
      </c>
    </row>
    <row r="9567" spans="3:10" x14ac:dyDescent="0.3">
      <c r="C9567">
        <v>9090</v>
      </c>
      <c r="D9567" s="40">
        <v>3.232590150722666</v>
      </c>
      <c r="I9567">
        <v>9090</v>
      </c>
      <c r="J9567" s="134">
        <v>0.22410459421285589</v>
      </c>
    </row>
    <row r="9568" spans="3:10" x14ac:dyDescent="0.3">
      <c r="C9568">
        <v>9091</v>
      </c>
      <c r="D9568" s="40">
        <v>2.0694668767297211</v>
      </c>
      <c r="I9568">
        <v>9091</v>
      </c>
      <c r="J9568" s="134">
        <v>0.16942253431390686</v>
      </c>
    </row>
    <row r="9569" spans="3:10" x14ac:dyDescent="0.3">
      <c r="C9569">
        <v>9092</v>
      </c>
      <c r="D9569" s="40">
        <v>3.458416461143345</v>
      </c>
      <c r="I9569">
        <v>9092</v>
      </c>
      <c r="J9569" s="134">
        <v>0.21562560343778614</v>
      </c>
    </row>
    <row r="9570" spans="3:10" x14ac:dyDescent="0.3">
      <c r="C9570">
        <v>9093</v>
      </c>
      <c r="D9570" s="40">
        <v>2.8132217846668759</v>
      </c>
      <c r="I9570">
        <v>9093</v>
      </c>
      <c r="J9570" s="134">
        <v>5.4888598912738562E-2</v>
      </c>
    </row>
    <row r="9571" spans="3:10" x14ac:dyDescent="0.3">
      <c r="C9571">
        <v>9094</v>
      </c>
      <c r="D9571" s="40">
        <v>2.3470161616326779</v>
      </c>
      <c r="I9571">
        <v>9094</v>
      </c>
      <c r="J9571" s="134">
        <v>0.35242548205730939</v>
      </c>
    </row>
    <row r="9572" spans="3:10" x14ac:dyDescent="0.3">
      <c r="C9572">
        <v>9095</v>
      </c>
      <c r="D9572" s="40">
        <v>3.1749611120090151</v>
      </c>
      <c r="I9572">
        <v>9095</v>
      </c>
      <c r="J9572" s="134">
        <v>0.38949582903312407</v>
      </c>
    </row>
    <row r="9573" spans="3:10" x14ac:dyDescent="0.3">
      <c r="C9573">
        <v>9096</v>
      </c>
      <c r="D9573" s="40">
        <v>2.8733337538759924</v>
      </c>
      <c r="I9573">
        <v>9096</v>
      </c>
      <c r="J9573" s="134">
        <v>8.3843174261987619E-2</v>
      </c>
    </row>
    <row r="9574" spans="3:10" x14ac:dyDescent="0.3">
      <c r="C9574">
        <v>9097</v>
      </c>
      <c r="D9574" s="40">
        <v>2.4322954310042695</v>
      </c>
      <c r="I9574">
        <v>9097</v>
      </c>
      <c r="J9574" s="134">
        <v>0.34186312733410285</v>
      </c>
    </row>
    <row r="9575" spans="3:10" x14ac:dyDescent="0.3">
      <c r="C9575">
        <v>9098</v>
      </c>
      <c r="D9575" s="40">
        <v>2.5691563048186534</v>
      </c>
      <c r="I9575">
        <v>9098</v>
      </c>
      <c r="J9575" s="134">
        <v>0.29516572497882643</v>
      </c>
    </row>
    <row r="9576" spans="3:10" x14ac:dyDescent="0.3">
      <c r="C9576">
        <v>9099</v>
      </c>
      <c r="D9576" s="40">
        <v>2.0246654831435511</v>
      </c>
      <c r="I9576">
        <v>9099</v>
      </c>
      <c r="J9576" s="134">
        <v>0.29123656119052455</v>
      </c>
    </row>
    <row r="9577" spans="3:10" x14ac:dyDescent="0.3">
      <c r="C9577">
        <v>9100</v>
      </c>
      <c r="D9577" s="40">
        <v>2.2370329072169617</v>
      </c>
      <c r="I9577">
        <v>9100</v>
      </c>
      <c r="J9577" s="134">
        <v>0.16979522283762516</v>
      </c>
    </row>
    <row r="9578" spans="3:10" x14ac:dyDescent="0.3">
      <c r="C9578">
        <v>9101</v>
      </c>
      <c r="D9578" s="40">
        <v>2.2091033803304407</v>
      </c>
      <c r="I9578">
        <v>9101</v>
      </c>
      <c r="J9578" s="134">
        <v>0.13552383406959434</v>
      </c>
    </row>
    <row r="9579" spans="3:10" x14ac:dyDescent="0.3">
      <c r="C9579">
        <v>9102</v>
      </c>
      <c r="D9579" s="40">
        <v>1.816116742401396</v>
      </c>
      <c r="I9579">
        <v>9102</v>
      </c>
      <c r="J9579" s="134">
        <v>0.28421452331568364</v>
      </c>
    </row>
    <row r="9580" spans="3:10" x14ac:dyDescent="0.3">
      <c r="C9580">
        <v>9103</v>
      </c>
      <c r="D9580" s="40">
        <v>2.5148568329720651</v>
      </c>
      <c r="I9580">
        <v>9103</v>
      </c>
      <c r="J9580" s="134">
        <v>0.26001556212047516</v>
      </c>
    </row>
    <row r="9581" spans="3:10" x14ac:dyDescent="0.3">
      <c r="C9581">
        <v>9104</v>
      </c>
      <c r="D9581" s="40">
        <v>3.2166695755702008</v>
      </c>
      <c r="I9581">
        <v>9104</v>
      </c>
      <c r="J9581" s="134">
        <v>0.25420553968144888</v>
      </c>
    </row>
    <row r="9582" spans="3:10" x14ac:dyDescent="0.3">
      <c r="C9582">
        <v>9105</v>
      </c>
      <c r="D9582" s="40">
        <v>2.4658299631268306</v>
      </c>
      <c r="I9582">
        <v>9105</v>
      </c>
      <c r="J9582" s="134">
        <v>0.18815729391793123</v>
      </c>
    </row>
    <row r="9583" spans="3:10" x14ac:dyDescent="0.3">
      <c r="C9583">
        <v>9106</v>
      </c>
      <c r="D9583" s="40">
        <v>3.3676659453299775</v>
      </c>
      <c r="I9583">
        <v>9106</v>
      </c>
      <c r="J9583" s="134">
        <v>0.14974509046820406</v>
      </c>
    </row>
    <row r="9584" spans="3:10" x14ac:dyDescent="0.3">
      <c r="C9584">
        <v>9107</v>
      </c>
      <c r="D9584" s="40">
        <v>2.1759700970778693</v>
      </c>
      <c r="I9584">
        <v>9107</v>
      </c>
      <c r="J9584" s="134">
        <v>0.14949202598772637</v>
      </c>
    </row>
    <row r="9585" spans="3:10" x14ac:dyDescent="0.3">
      <c r="C9585">
        <v>9108</v>
      </c>
      <c r="D9585" s="40">
        <v>3.4047007647426399</v>
      </c>
      <c r="I9585">
        <v>9108</v>
      </c>
      <c r="J9585" s="134">
        <v>0.19398193502940231</v>
      </c>
    </row>
    <row r="9586" spans="3:10" x14ac:dyDescent="0.3">
      <c r="C9586">
        <v>9109</v>
      </c>
      <c r="D9586" s="40">
        <v>3.4159645489931139</v>
      </c>
      <c r="I9586">
        <v>9109</v>
      </c>
      <c r="J9586" s="134">
        <v>0.18099595435861282</v>
      </c>
    </row>
    <row r="9587" spans="3:10" x14ac:dyDescent="0.3">
      <c r="C9587">
        <v>9110</v>
      </c>
      <c r="D9587" s="40">
        <v>2.1362730917591546</v>
      </c>
      <c r="I9587">
        <v>9110</v>
      </c>
      <c r="J9587" s="134">
        <v>0.24133509126512087</v>
      </c>
    </row>
    <row r="9588" spans="3:10" x14ac:dyDescent="0.3">
      <c r="C9588">
        <v>9111</v>
      </c>
      <c r="D9588" s="40">
        <v>2.6535473791486277</v>
      </c>
      <c r="I9588">
        <v>9111</v>
      </c>
      <c r="J9588" s="134">
        <v>0.29083861621067131</v>
      </c>
    </row>
    <row r="9589" spans="3:10" x14ac:dyDescent="0.3">
      <c r="C9589">
        <v>9112</v>
      </c>
      <c r="D9589" s="40">
        <v>2.2772698372867977</v>
      </c>
      <c r="I9589">
        <v>9112</v>
      </c>
      <c r="J9589" s="134">
        <v>0.34129882236620501</v>
      </c>
    </row>
    <row r="9590" spans="3:10" x14ac:dyDescent="0.3">
      <c r="C9590">
        <v>9113</v>
      </c>
      <c r="D9590" s="40">
        <v>1.8561808281962364</v>
      </c>
      <c r="I9590">
        <v>9113</v>
      </c>
      <c r="J9590" s="134">
        <v>0.15610829959557759</v>
      </c>
    </row>
    <row r="9591" spans="3:10" x14ac:dyDescent="0.3">
      <c r="C9591">
        <v>9114</v>
      </c>
      <c r="D9591" s="40">
        <v>1.7946968638681073</v>
      </c>
      <c r="I9591">
        <v>9114</v>
      </c>
      <c r="J9591" s="134">
        <v>0.20048476668442428</v>
      </c>
    </row>
    <row r="9592" spans="3:10" x14ac:dyDescent="0.3">
      <c r="C9592">
        <v>9115</v>
      </c>
      <c r="D9592" s="40">
        <v>2.6956788371414122</v>
      </c>
      <c r="I9592">
        <v>9115</v>
      </c>
      <c r="J9592" s="134">
        <v>0.24711079926935864</v>
      </c>
    </row>
    <row r="9593" spans="3:10" x14ac:dyDescent="0.3">
      <c r="C9593">
        <v>9116</v>
      </c>
      <c r="D9593" s="40">
        <v>3.3664582149603666</v>
      </c>
      <c r="I9593">
        <v>9116</v>
      </c>
      <c r="J9593" s="134">
        <v>0.2965309497063422</v>
      </c>
    </row>
    <row r="9594" spans="3:10" x14ac:dyDescent="0.3">
      <c r="C9594">
        <v>9117</v>
      </c>
      <c r="D9594" s="40">
        <v>2.4623523486688628</v>
      </c>
      <c r="I9594">
        <v>9117</v>
      </c>
      <c r="J9594" s="134">
        <v>0.37384582205053007</v>
      </c>
    </row>
    <row r="9595" spans="3:10" x14ac:dyDescent="0.3">
      <c r="C9595">
        <v>9118</v>
      </c>
      <c r="D9595" s="40">
        <v>2.7810461205068404</v>
      </c>
      <c r="I9595">
        <v>9118</v>
      </c>
      <c r="J9595" s="134">
        <v>0.17687994631730719</v>
      </c>
    </row>
    <row r="9596" spans="3:10" x14ac:dyDescent="0.3">
      <c r="C9596">
        <v>9119</v>
      </c>
      <c r="D9596" s="40">
        <v>2.2831093264590967</v>
      </c>
      <c r="I9596">
        <v>9119</v>
      </c>
      <c r="J9596" s="134">
        <v>0.34047125732281791</v>
      </c>
    </row>
    <row r="9597" spans="3:10" x14ac:dyDescent="0.3">
      <c r="C9597">
        <v>9120</v>
      </c>
      <c r="D9597" s="40">
        <v>2.6802621074400594</v>
      </c>
      <c r="I9597">
        <v>9120</v>
      </c>
      <c r="J9597" s="134">
        <v>0.19512093248406392</v>
      </c>
    </row>
    <row r="9598" spans="3:10" x14ac:dyDescent="0.3">
      <c r="C9598">
        <v>9121</v>
      </c>
      <c r="D9598" s="40">
        <v>2.7000279997358194</v>
      </c>
      <c r="I9598">
        <v>9121</v>
      </c>
      <c r="J9598" s="134">
        <v>0.12963359110072981</v>
      </c>
    </row>
    <row r="9599" spans="3:10" x14ac:dyDescent="0.3">
      <c r="C9599">
        <v>9122</v>
      </c>
      <c r="D9599" s="40">
        <v>1.7323003568427005</v>
      </c>
      <c r="I9599">
        <v>9122</v>
      </c>
      <c r="J9599" s="134">
        <v>0.27162163834219544</v>
      </c>
    </row>
    <row r="9600" spans="3:10" x14ac:dyDescent="0.3">
      <c r="C9600">
        <v>9123</v>
      </c>
      <c r="D9600" s="40">
        <v>3.1988495238548973</v>
      </c>
      <c r="I9600">
        <v>9123</v>
      </c>
      <c r="J9600" s="134">
        <v>0.25137371961554167</v>
      </c>
    </row>
    <row r="9601" spans="3:10" x14ac:dyDescent="0.3">
      <c r="C9601">
        <v>9124</v>
      </c>
      <c r="D9601" s="40">
        <v>2.3233141266549344</v>
      </c>
      <c r="I9601">
        <v>9124</v>
      </c>
      <c r="J9601" s="134">
        <v>0.29436825664878175</v>
      </c>
    </row>
    <row r="9602" spans="3:10" x14ac:dyDescent="0.3">
      <c r="C9602">
        <v>9125</v>
      </c>
      <c r="D9602" s="40">
        <v>3.0919251590407306</v>
      </c>
      <c r="I9602">
        <v>9125</v>
      </c>
      <c r="J9602" s="134">
        <v>0.2978187672475423</v>
      </c>
    </row>
    <row r="9603" spans="3:10" x14ac:dyDescent="0.3">
      <c r="C9603">
        <v>9126</v>
      </c>
      <c r="D9603" s="40">
        <v>2.8171837187102113</v>
      </c>
      <c r="I9603">
        <v>9126</v>
      </c>
      <c r="J9603" s="134">
        <v>0.21580327100522667</v>
      </c>
    </row>
    <row r="9604" spans="3:10" x14ac:dyDescent="0.3">
      <c r="C9604">
        <v>9127</v>
      </c>
      <c r="D9604" s="40">
        <v>2.3948855163818021</v>
      </c>
      <c r="I9604">
        <v>9127</v>
      </c>
      <c r="J9604" s="134">
        <v>0.33952167389352716</v>
      </c>
    </row>
    <row r="9605" spans="3:10" x14ac:dyDescent="0.3">
      <c r="C9605">
        <v>9128</v>
      </c>
      <c r="D9605" s="40">
        <v>2.7098108826609675</v>
      </c>
      <c r="I9605">
        <v>9128</v>
      </c>
      <c r="J9605" s="134">
        <v>0.28796257419640026</v>
      </c>
    </row>
    <row r="9606" spans="3:10" x14ac:dyDescent="0.3">
      <c r="C9606">
        <v>9129</v>
      </c>
      <c r="D9606" s="40">
        <v>2.4386227436925338</v>
      </c>
      <c r="I9606">
        <v>9129</v>
      </c>
      <c r="J9606" s="134">
        <v>0.35548968200358955</v>
      </c>
    </row>
    <row r="9607" spans="3:10" x14ac:dyDescent="0.3">
      <c r="C9607">
        <v>9130</v>
      </c>
      <c r="D9607" s="40">
        <v>2.6472565338094749</v>
      </c>
      <c r="I9607">
        <v>9130</v>
      </c>
      <c r="J9607" s="134">
        <v>0.21388899078903378</v>
      </c>
    </row>
    <row r="9608" spans="3:10" x14ac:dyDescent="0.3">
      <c r="C9608">
        <v>9131</v>
      </c>
      <c r="D9608" s="40">
        <v>3.0300906435777009</v>
      </c>
      <c r="I9608">
        <v>9131</v>
      </c>
      <c r="J9608" s="134">
        <v>0.36546455286391621</v>
      </c>
    </row>
    <row r="9609" spans="3:10" x14ac:dyDescent="0.3">
      <c r="C9609">
        <v>9132</v>
      </c>
      <c r="D9609" s="40">
        <v>2.6861500966614944</v>
      </c>
      <c r="I9609">
        <v>9132</v>
      </c>
      <c r="J9609" s="134">
        <v>0.30699609287054552</v>
      </c>
    </row>
    <row r="9610" spans="3:10" x14ac:dyDescent="0.3">
      <c r="C9610">
        <v>9133</v>
      </c>
      <c r="D9610" s="40">
        <v>1.7094417066571743</v>
      </c>
      <c r="I9610">
        <v>9133</v>
      </c>
      <c r="J9610" s="134">
        <v>0.2225051178719939</v>
      </c>
    </row>
    <row r="9611" spans="3:10" x14ac:dyDescent="0.3">
      <c r="C9611">
        <v>9134</v>
      </c>
      <c r="D9611" s="40">
        <v>1.5566308306256902</v>
      </c>
      <c r="I9611">
        <v>9134</v>
      </c>
      <c r="J9611" s="134">
        <v>0.29842008214102544</v>
      </c>
    </row>
    <row r="9612" spans="3:10" x14ac:dyDescent="0.3">
      <c r="C9612">
        <v>9135</v>
      </c>
      <c r="D9612" s="40">
        <v>2.248057378834543</v>
      </c>
      <c r="I9612">
        <v>9135</v>
      </c>
      <c r="J9612" s="134">
        <v>0.25161168675538836</v>
      </c>
    </row>
    <row r="9613" spans="3:10" x14ac:dyDescent="0.3">
      <c r="C9613">
        <v>9136</v>
      </c>
      <c r="D9613" s="40">
        <v>2.7695605857678696</v>
      </c>
      <c r="I9613">
        <v>9136</v>
      </c>
      <c r="J9613" s="134">
        <v>0.24664152596992706</v>
      </c>
    </row>
    <row r="9614" spans="3:10" x14ac:dyDescent="0.3">
      <c r="C9614">
        <v>9137</v>
      </c>
      <c r="D9614" s="40">
        <v>2.0219373035852253</v>
      </c>
      <c r="I9614">
        <v>9137</v>
      </c>
      <c r="J9614" s="134">
        <v>0.10794712014779884</v>
      </c>
    </row>
    <row r="9615" spans="3:10" x14ac:dyDescent="0.3">
      <c r="C9615">
        <v>9138</v>
      </c>
      <c r="D9615" s="40">
        <v>2.5943847189483344</v>
      </c>
      <c r="I9615">
        <v>9138</v>
      </c>
      <c r="J9615" s="134">
        <v>0.33565208708260985</v>
      </c>
    </row>
    <row r="9616" spans="3:10" x14ac:dyDescent="0.3">
      <c r="C9616">
        <v>9139</v>
      </c>
      <c r="D9616" s="40">
        <v>2.9240810961228876</v>
      </c>
      <c r="I9616">
        <v>9139</v>
      </c>
      <c r="J9616" s="134">
        <v>0.27598889502684143</v>
      </c>
    </row>
    <row r="9617" spans="3:10" x14ac:dyDescent="0.3">
      <c r="C9617">
        <v>9140</v>
      </c>
      <c r="D9617" s="40">
        <v>1.957552277199476</v>
      </c>
      <c r="I9617">
        <v>9140</v>
      </c>
      <c r="J9617" s="134">
        <v>0.20899775642129592</v>
      </c>
    </row>
    <row r="9618" spans="3:10" x14ac:dyDescent="0.3">
      <c r="C9618">
        <v>9141</v>
      </c>
      <c r="D9618" s="40">
        <v>2.2184810249849978</v>
      </c>
      <c r="I9618">
        <v>9141</v>
      </c>
      <c r="J9618" s="134">
        <v>0.10383787688794355</v>
      </c>
    </row>
    <row r="9619" spans="3:10" x14ac:dyDescent="0.3">
      <c r="C9619">
        <v>9142</v>
      </c>
      <c r="D9619" s="40">
        <v>2.2304939134544806</v>
      </c>
      <c r="I9619">
        <v>9142</v>
      </c>
      <c r="J9619" s="134">
        <v>0.14676345037335126</v>
      </c>
    </row>
    <row r="9620" spans="3:10" x14ac:dyDescent="0.3">
      <c r="C9620">
        <v>9143</v>
      </c>
      <c r="D9620" s="40">
        <v>2.1949203353288333</v>
      </c>
      <c r="I9620">
        <v>9143</v>
      </c>
      <c r="J9620" s="134">
        <v>0.18156652340263757</v>
      </c>
    </row>
    <row r="9621" spans="3:10" x14ac:dyDescent="0.3">
      <c r="C9621">
        <v>9144</v>
      </c>
      <c r="D9621" s="40">
        <v>2.9000996668830519</v>
      </c>
      <c r="I9621">
        <v>9144</v>
      </c>
      <c r="J9621" s="134">
        <v>0.21609670966559902</v>
      </c>
    </row>
    <row r="9622" spans="3:10" x14ac:dyDescent="0.3">
      <c r="C9622">
        <v>9145</v>
      </c>
      <c r="D9622" s="40">
        <v>3.4656983731617652</v>
      </c>
      <c r="I9622">
        <v>9145</v>
      </c>
      <c r="J9622" s="134">
        <v>0.25426597939235562</v>
      </c>
    </row>
    <row r="9623" spans="3:10" x14ac:dyDescent="0.3">
      <c r="C9623">
        <v>9146</v>
      </c>
      <c r="D9623" s="40">
        <v>3.4584721152653928</v>
      </c>
      <c r="I9623">
        <v>9146</v>
      </c>
      <c r="J9623" s="134">
        <v>0.20411031793306611</v>
      </c>
    </row>
    <row r="9624" spans="3:10" x14ac:dyDescent="0.3">
      <c r="C9624">
        <v>9147</v>
      </c>
      <c r="D9624" s="40">
        <v>1.8068863289451751</v>
      </c>
      <c r="I9624">
        <v>9147</v>
      </c>
      <c r="J9624" s="134">
        <v>0.29324652695146169</v>
      </c>
    </row>
    <row r="9625" spans="3:10" x14ac:dyDescent="0.3">
      <c r="C9625">
        <v>9148</v>
      </c>
      <c r="D9625" s="40">
        <v>2.6487520872889059</v>
      </c>
      <c r="I9625">
        <v>9148</v>
      </c>
      <c r="J9625" s="134">
        <v>0.2718545924958693</v>
      </c>
    </row>
    <row r="9626" spans="3:10" x14ac:dyDescent="0.3">
      <c r="C9626">
        <v>9149</v>
      </c>
      <c r="D9626" s="40">
        <v>2.8807849490627127</v>
      </c>
      <c r="I9626">
        <v>9149</v>
      </c>
      <c r="J9626" s="134">
        <v>0.25824049546454964</v>
      </c>
    </row>
    <row r="9627" spans="3:10" x14ac:dyDescent="0.3">
      <c r="C9627">
        <v>9150</v>
      </c>
      <c r="D9627" s="40">
        <v>2.7539586315216904</v>
      </c>
      <c r="I9627">
        <v>9150</v>
      </c>
      <c r="J9627" s="134">
        <v>8.5492327634308252E-2</v>
      </c>
    </row>
    <row r="9628" spans="3:10" x14ac:dyDescent="0.3">
      <c r="C9628">
        <v>9151</v>
      </c>
      <c r="D9628" s="40">
        <v>2.565607056882679</v>
      </c>
      <c r="I9628">
        <v>9151</v>
      </c>
      <c r="J9628" s="134">
        <v>0.24654739379108892</v>
      </c>
    </row>
    <row r="9629" spans="3:10" x14ac:dyDescent="0.3">
      <c r="C9629">
        <v>9152</v>
      </c>
      <c r="D9629" s="40">
        <v>1.8056770246500822</v>
      </c>
      <c r="I9629">
        <v>9152</v>
      </c>
      <c r="J9629" s="134">
        <v>0.32349138670660427</v>
      </c>
    </row>
    <row r="9630" spans="3:10" x14ac:dyDescent="0.3">
      <c r="C9630">
        <v>9153</v>
      </c>
      <c r="D9630" s="40">
        <v>2.6905911325036365</v>
      </c>
      <c r="I9630">
        <v>9153</v>
      </c>
      <c r="J9630" s="134">
        <v>0.20555562796856663</v>
      </c>
    </row>
    <row r="9631" spans="3:10" x14ac:dyDescent="0.3">
      <c r="C9631">
        <v>9154</v>
      </c>
      <c r="D9631" s="40">
        <v>2.4808670750124313</v>
      </c>
      <c r="I9631">
        <v>9154</v>
      </c>
      <c r="J9631" s="134">
        <v>0.24572680815268932</v>
      </c>
    </row>
    <row r="9632" spans="3:10" x14ac:dyDescent="0.3">
      <c r="C9632">
        <v>9155</v>
      </c>
      <c r="D9632" s="40">
        <v>2.1373501027080093</v>
      </c>
      <c r="I9632">
        <v>9155</v>
      </c>
      <c r="J9632" s="134">
        <v>0.38674607398858618</v>
      </c>
    </row>
    <row r="9633" spans="3:10" x14ac:dyDescent="0.3">
      <c r="C9633">
        <v>9156</v>
      </c>
      <c r="D9633" s="40">
        <v>2.541336130401501</v>
      </c>
      <c r="I9633">
        <v>9156</v>
      </c>
      <c r="J9633" s="134">
        <v>0.1083129471238129</v>
      </c>
    </row>
    <row r="9634" spans="3:10" x14ac:dyDescent="0.3">
      <c r="C9634">
        <v>9157</v>
      </c>
      <c r="D9634" s="40">
        <v>2.5095407319716103</v>
      </c>
      <c r="I9634">
        <v>9157</v>
      </c>
      <c r="J9634" s="134">
        <v>0.14989555563415968</v>
      </c>
    </row>
    <row r="9635" spans="3:10" x14ac:dyDescent="0.3">
      <c r="C9635">
        <v>9158</v>
      </c>
      <c r="D9635" s="40">
        <v>2.4452648104262793</v>
      </c>
      <c r="I9635">
        <v>9158</v>
      </c>
      <c r="J9635" s="134">
        <v>0.29599178542393179</v>
      </c>
    </row>
    <row r="9636" spans="3:10" x14ac:dyDescent="0.3">
      <c r="C9636">
        <v>9159</v>
      </c>
      <c r="D9636" s="40">
        <v>2.4605409885606582</v>
      </c>
      <c r="I9636">
        <v>9159</v>
      </c>
      <c r="J9636" s="134">
        <v>0.28376075127237277</v>
      </c>
    </row>
    <row r="9637" spans="3:10" x14ac:dyDescent="0.3">
      <c r="C9637">
        <v>9160</v>
      </c>
      <c r="D9637" s="40">
        <v>2.1684212345553244</v>
      </c>
      <c r="I9637">
        <v>9160</v>
      </c>
      <c r="J9637" s="134">
        <v>0.20965916419037156</v>
      </c>
    </row>
    <row r="9638" spans="3:10" x14ac:dyDescent="0.3">
      <c r="C9638">
        <v>9161</v>
      </c>
      <c r="D9638" s="40">
        <v>3.043547269071408</v>
      </c>
      <c r="I9638">
        <v>9161</v>
      </c>
      <c r="J9638" s="134">
        <v>0.35327375709653697</v>
      </c>
    </row>
    <row r="9639" spans="3:10" x14ac:dyDescent="0.3">
      <c r="C9639">
        <v>9162</v>
      </c>
      <c r="D9639" s="40">
        <v>1.8076330808052969</v>
      </c>
      <c r="I9639">
        <v>9162</v>
      </c>
      <c r="J9639" s="134">
        <v>0.3084535838838165</v>
      </c>
    </row>
    <row r="9640" spans="3:10" x14ac:dyDescent="0.3">
      <c r="C9640">
        <v>9163</v>
      </c>
      <c r="D9640" s="40">
        <v>2.5366297083798104</v>
      </c>
      <c r="I9640">
        <v>9163</v>
      </c>
      <c r="J9640" s="134">
        <v>0.17459135866465081</v>
      </c>
    </row>
    <row r="9641" spans="3:10" x14ac:dyDescent="0.3">
      <c r="C9641">
        <v>9164</v>
      </c>
      <c r="D9641" s="40">
        <v>3.1363791644759358</v>
      </c>
      <c r="I9641">
        <v>9164</v>
      </c>
      <c r="J9641" s="134">
        <v>0.13722881207605475</v>
      </c>
    </row>
    <row r="9642" spans="3:10" x14ac:dyDescent="0.3">
      <c r="C9642">
        <v>9165</v>
      </c>
      <c r="D9642" s="40">
        <v>3.076451712031667</v>
      </c>
      <c r="I9642">
        <v>9165</v>
      </c>
      <c r="J9642" s="134">
        <v>0.33048480466375518</v>
      </c>
    </row>
    <row r="9643" spans="3:10" x14ac:dyDescent="0.3">
      <c r="C9643">
        <v>9166</v>
      </c>
      <c r="D9643" s="40">
        <v>3.0737331530142606</v>
      </c>
      <c r="I9643">
        <v>9166</v>
      </c>
      <c r="J9643" s="134">
        <v>0.18992568592472958</v>
      </c>
    </row>
    <row r="9644" spans="3:10" x14ac:dyDescent="0.3">
      <c r="C9644">
        <v>9167</v>
      </c>
      <c r="D9644" s="40">
        <v>2.5650481439647086</v>
      </c>
      <c r="I9644">
        <v>9167</v>
      </c>
      <c r="J9644" s="134">
        <v>0.18961361733529847</v>
      </c>
    </row>
    <row r="9645" spans="3:10" x14ac:dyDescent="0.3">
      <c r="C9645">
        <v>9168</v>
      </c>
      <c r="D9645" s="40">
        <v>2.0805525290596432</v>
      </c>
      <c r="I9645">
        <v>9168</v>
      </c>
      <c r="J9645" s="134">
        <v>0.20185649163406527</v>
      </c>
    </row>
    <row r="9646" spans="3:10" x14ac:dyDescent="0.3">
      <c r="C9646">
        <v>9169</v>
      </c>
      <c r="D9646" s="40">
        <v>3.0661989391617808</v>
      </c>
      <c r="I9646">
        <v>9169</v>
      </c>
      <c r="J9646" s="134">
        <v>0.1463551463986581</v>
      </c>
    </row>
    <row r="9647" spans="3:10" x14ac:dyDescent="0.3">
      <c r="C9647">
        <v>9170</v>
      </c>
      <c r="D9647" s="40">
        <v>1.9410935579057003</v>
      </c>
      <c r="I9647">
        <v>9170</v>
      </c>
      <c r="J9647" s="134">
        <v>0.32789297112371352</v>
      </c>
    </row>
    <row r="9648" spans="3:10" x14ac:dyDescent="0.3">
      <c r="C9648">
        <v>9171</v>
      </c>
      <c r="D9648" s="40">
        <v>3.2203622819180482</v>
      </c>
      <c r="I9648">
        <v>9171</v>
      </c>
      <c r="J9648" s="134">
        <v>0.25221603172407758</v>
      </c>
    </row>
    <row r="9649" spans="3:10" x14ac:dyDescent="0.3">
      <c r="C9649">
        <v>9172</v>
      </c>
      <c r="D9649" s="40">
        <v>2.8478736021082156</v>
      </c>
      <c r="I9649">
        <v>9172</v>
      </c>
      <c r="J9649" s="134">
        <v>0.22362834020476274</v>
      </c>
    </row>
    <row r="9650" spans="3:10" x14ac:dyDescent="0.3">
      <c r="C9650">
        <v>9173</v>
      </c>
      <c r="D9650" s="40">
        <v>2.5856275604081693</v>
      </c>
      <c r="I9650">
        <v>9173</v>
      </c>
      <c r="J9650" s="134">
        <v>0.34755312225808921</v>
      </c>
    </row>
    <row r="9651" spans="3:10" x14ac:dyDescent="0.3">
      <c r="C9651">
        <v>9174</v>
      </c>
      <c r="D9651" s="40">
        <v>2.0458948243301549</v>
      </c>
      <c r="I9651">
        <v>9174</v>
      </c>
      <c r="J9651" s="134">
        <v>0.3844323539988741</v>
      </c>
    </row>
    <row r="9652" spans="3:10" x14ac:dyDescent="0.3">
      <c r="C9652">
        <v>9175</v>
      </c>
      <c r="D9652" s="40">
        <v>3.2637851528061033</v>
      </c>
      <c r="I9652">
        <v>9175</v>
      </c>
      <c r="J9652" s="134">
        <v>0.33059446973106987</v>
      </c>
    </row>
    <row r="9653" spans="3:10" x14ac:dyDescent="0.3">
      <c r="C9653">
        <v>9176</v>
      </c>
      <c r="D9653" s="40">
        <v>2.652109013117828</v>
      </c>
      <c r="I9653">
        <v>9176</v>
      </c>
      <c r="J9653" s="134">
        <v>0.22703670079999694</v>
      </c>
    </row>
    <row r="9654" spans="3:10" x14ac:dyDescent="0.3">
      <c r="C9654">
        <v>9177</v>
      </c>
      <c r="D9654" s="40">
        <v>2.6571997581381788</v>
      </c>
      <c r="I9654">
        <v>9177</v>
      </c>
      <c r="J9654" s="134">
        <v>0.20459183537505399</v>
      </c>
    </row>
    <row r="9655" spans="3:10" x14ac:dyDescent="0.3">
      <c r="C9655">
        <v>9178</v>
      </c>
      <c r="D9655" s="40">
        <v>2.2432630962942199</v>
      </c>
      <c r="I9655">
        <v>9178</v>
      </c>
      <c r="J9655" s="134">
        <v>0.17787213308404626</v>
      </c>
    </row>
    <row r="9656" spans="3:10" x14ac:dyDescent="0.3">
      <c r="C9656">
        <v>9179</v>
      </c>
      <c r="D9656" s="40">
        <v>2.8988869707255902</v>
      </c>
      <c r="I9656">
        <v>9179</v>
      </c>
      <c r="J9656" s="134">
        <v>0.17040577832386083</v>
      </c>
    </row>
    <row r="9657" spans="3:10" x14ac:dyDescent="0.3">
      <c r="C9657">
        <v>9180</v>
      </c>
      <c r="D9657" s="40">
        <v>2.0034285120393913</v>
      </c>
      <c r="I9657">
        <v>9180</v>
      </c>
      <c r="J9657" s="134">
        <v>0.17003338299029425</v>
      </c>
    </row>
    <row r="9658" spans="3:10" x14ac:dyDescent="0.3">
      <c r="C9658">
        <v>9181</v>
      </c>
      <c r="D9658" s="40">
        <v>2.7613300856305409</v>
      </c>
      <c r="I9658">
        <v>9181</v>
      </c>
      <c r="J9658" s="134">
        <v>0.289197302129929</v>
      </c>
    </row>
    <row r="9659" spans="3:10" x14ac:dyDescent="0.3">
      <c r="C9659">
        <v>9182</v>
      </c>
      <c r="D9659" s="40">
        <v>2.5945351376622674</v>
      </c>
      <c r="I9659">
        <v>9182</v>
      </c>
      <c r="J9659" s="134">
        <v>0.2325932764776879</v>
      </c>
    </row>
    <row r="9660" spans="3:10" x14ac:dyDescent="0.3">
      <c r="C9660">
        <v>9183</v>
      </c>
      <c r="D9660" s="40">
        <v>2.8794592975728444</v>
      </c>
      <c r="I9660">
        <v>9183</v>
      </c>
      <c r="J9660" s="134">
        <v>0.20362929611602887</v>
      </c>
    </row>
    <row r="9661" spans="3:10" x14ac:dyDescent="0.3">
      <c r="C9661">
        <v>9184</v>
      </c>
      <c r="D9661" s="40">
        <v>3.0009769078460882</v>
      </c>
      <c r="I9661">
        <v>9184</v>
      </c>
      <c r="J9661" s="134">
        <v>0.19436490023440922</v>
      </c>
    </row>
    <row r="9662" spans="3:10" x14ac:dyDescent="0.3">
      <c r="C9662">
        <v>9185</v>
      </c>
      <c r="D9662" s="40">
        <v>2.8307316080964418</v>
      </c>
      <c r="I9662">
        <v>9185</v>
      </c>
      <c r="J9662" s="134">
        <v>0.30295196761487531</v>
      </c>
    </row>
    <row r="9663" spans="3:10" x14ac:dyDescent="0.3">
      <c r="C9663">
        <v>9186</v>
      </c>
      <c r="D9663" s="40">
        <v>2.7121194550464542</v>
      </c>
      <c r="I9663">
        <v>9186</v>
      </c>
      <c r="J9663" s="134">
        <v>7.4402279642709734E-2</v>
      </c>
    </row>
    <row r="9664" spans="3:10" x14ac:dyDescent="0.3">
      <c r="C9664">
        <v>9187</v>
      </c>
      <c r="D9664" s="40">
        <v>3.0853780780408906</v>
      </c>
      <c r="I9664">
        <v>9187</v>
      </c>
      <c r="J9664" s="134">
        <v>0.32031833140704769</v>
      </c>
    </row>
    <row r="9665" spans="3:10" x14ac:dyDescent="0.3">
      <c r="C9665">
        <v>9188</v>
      </c>
      <c r="D9665" s="40">
        <v>2.3897129249458997</v>
      </c>
      <c r="I9665">
        <v>9188</v>
      </c>
      <c r="J9665" s="134">
        <v>0.18308258848952019</v>
      </c>
    </row>
    <row r="9666" spans="3:10" x14ac:dyDescent="0.3">
      <c r="C9666">
        <v>9189</v>
      </c>
      <c r="D9666" s="40">
        <v>2.7926832290540564</v>
      </c>
      <c r="I9666">
        <v>9189</v>
      </c>
      <c r="J9666" s="134">
        <v>0.12434081389399854</v>
      </c>
    </row>
    <row r="9667" spans="3:10" x14ac:dyDescent="0.3">
      <c r="C9667">
        <v>9190</v>
      </c>
      <c r="D9667" s="40">
        <v>3.2256823808225845</v>
      </c>
      <c r="I9667">
        <v>9190</v>
      </c>
      <c r="J9667" s="134">
        <v>0.18232563086294817</v>
      </c>
    </row>
    <row r="9668" spans="3:10" x14ac:dyDescent="0.3">
      <c r="C9668">
        <v>9191</v>
      </c>
      <c r="D9668" s="40">
        <v>2.9720225652450614</v>
      </c>
      <c r="I9668">
        <v>9191</v>
      </c>
      <c r="J9668" s="134">
        <v>0.20648198911061888</v>
      </c>
    </row>
    <row r="9669" spans="3:10" x14ac:dyDescent="0.3">
      <c r="C9669">
        <v>9192</v>
      </c>
      <c r="D9669" s="40">
        <v>2.7506859631295417</v>
      </c>
      <c r="I9669">
        <v>9192</v>
      </c>
      <c r="J9669" s="134">
        <v>0.30894499512157858</v>
      </c>
    </row>
    <row r="9670" spans="3:10" x14ac:dyDescent="0.3">
      <c r="C9670">
        <v>9193</v>
      </c>
      <c r="D9670" s="40">
        <v>2.8226012449385163</v>
      </c>
      <c r="I9670">
        <v>9193</v>
      </c>
      <c r="J9670" s="134">
        <v>8.5852203083062406E-2</v>
      </c>
    </row>
    <row r="9671" spans="3:10" x14ac:dyDescent="0.3">
      <c r="C9671">
        <v>9194</v>
      </c>
      <c r="D9671" s="40">
        <v>3.0881471864650862</v>
      </c>
      <c r="I9671">
        <v>9194</v>
      </c>
      <c r="J9671" s="134">
        <v>0.29854431433081485</v>
      </c>
    </row>
    <row r="9672" spans="3:10" x14ac:dyDescent="0.3">
      <c r="C9672">
        <v>9195</v>
      </c>
      <c r="D9672" s="40">
        <v>3.1608039682403386</v>
      </c>
      <c r="I9672">
        <v>9195</v>
      </c>
      <c r="J9672" s="134">
        <v>0.21408648717144629</v>
      </c>
    </row>
    <row r="9673" spans="3:10" x14ac:dyDescent="0.3">
      <c r="C9673">
        <v>9196</v>
      </c>
      <c r="D9673" s="40">
        <v>3.0647784307253878</v>
      </c>
      <c r="I9673">
        <v>9196</v>
      </c>
      <c r="J9673" s="134">
        <v>0.26444483303275867</v>
      </c>
    </row>
    <row r="9674" spans="3:10" x14ac:dyDescent="0.3">
      <c r="C9674">
        <v>9197</v>
      </c>
      <c r="D9674" s="40">
        <v>2.3102357045521944</v>
      </c>
      <c r="I9674">
        <v>9197</v>
      </c>
      <c r="J9674" s="134">
        <v>0.19485244226219822</v>
      </c>
    </row>
    <row r="9675" spans="3:10" x14ac:dyDescent="0.3">
      <c r="C9675">
        <v>9198</v>
      </c>
      <c r="D9675" s="40">
        <v>2.934591384976811</v>
      </c>
      <c r="I9675">
        <v>9198</v>
      </c>
      <c r="J9675" s="134">
        <v>0.20844721371489716</v>
      </c>
    </row>
    <row r="9676" spans="3:10" x14ac:dyDescent="0.3">
      <c r="C9676">
        <v>9199</v>
      </c>
      <c r="D9676" s="40">
        <v>2.3436797135037049</v>
      </c>
      <c r="I9676">
        <v>9199</v>
      </c>
      <c r="J9676" s="134">
        <v>0.21995068502990245</v>
      </c>
    </row>
    <row r="9677" spans="3:10" x14ac:dyDescent="0.3">
      <c r="C9677">
        <v>9200</v>
      </c>
      <c r="D9677" s="40">
        <v>1.9298326530242746</v>
      </c>
      <c r="I9677">
        <v>9200</v>
      </c>
      <c r="J9677" s="134">
        <v>0.23106190701525486</v>
      </c>
    </row>
    <row r="9678" spans="3:10" x14ac:dyDescent="0.3">
      <c r="C9678">
        <v>9201</v>
      </c>
      <c r="D9678" s="40">
        <v>3.1720771840716471</v>
      </c>
      <c r="I9678">
        <v>9201</v>
      </c>
      <c r="J9678" s="134">
        <v>0.29507471145528852</v>
      </c>
    </row>
    <row r="9679" spans="3:10" x14ac:dyDescent="0.3">
      <c r="C9679">
        <v>9202</v>
      </c>
      <c r="D9679" s="40">
        <v>2.9963791439907523</v>
      </c>
      <c r="I9679">
        <v>9202</v>
      </c>
      <c r="J9679" s="134">
        <v>0.26058222431910449</v>
      </c>
    </row>
    <row r="9680" spans="3:10" x14ac:dyDescent="0.3">
      <c r="C9680">
        <v>9203</v>
      </c>
      <c r="D9680" s="40">
        <v>2.2371068939145529</v>
      </c>
      <c r="I9680">
        <v>9203</v>
      </c>
      <c r="J9680" s="134">
        <v>0.34747571469830629</v>
      </c>
    </row>
    <row r="9681" spans="3:10" x14ac:dyDescent="0.3">
      <c r="C9681">
        <v>9204</v>
      </c>
      <c r="D9681" s="40">
        <v>2.2921277531464312</v>
      </c>
      <c r="I9681">
        <v>9204</v>
      </c>
      <c r="J9681" s="134">
        <v>0.12219534877961391</v>
      </c>
    </row>
    <row r="9682" spans="3:10" x14ac:dyDescent="0.3">
      <c r="C9682">
        <v>9205</v>
      </c>
      <c r="D9682" s="40">
        <v>2.1554318270523902</v>
      </c>
      <c r="I9682">
        <v>9205</v>
      </c>
      <c r="J9682" s="134">
        <v>0.18721119369086692</v>
      </c>
    </row>
    <row r="9683" spans="3:10" x14ac:dyDescent="0.3">
      <c r="C9683">
        <v>9206</v>
      </c>
      <c r="D9683" s="40">
        <v>2.7035214031518273</v>
      </c>
      <c r="I9683">
        <v>9206</v>
      </c>
      <c r="J9683" s="134">
        <v>0.27871905952455367</v>
      </c>
    </row>
    <row r="9684" spans="3:10" x14ac:dyDescent="0.3">
      <c r="C9684">
        <v>9207</v>
      </c>
      <c r="D9684" s="40">
        <v>2.3521966503041569</v>
      </c>
      <c r="I9684">
        <v>9207</v>
      </c>
      <c r="J9684" s="134">
        <v>0.22720190075984026</v>
      </c>
    </row>
    <row r="9685" spans="3:10" x14ac:dyDescent="0.3">
      <c r="C9685">
        <v>9208</v>
      </c>
      <c r="D9685" s="40">
        <v>2.2404407525833507</v>
      </c>
      <c r="I9685">
        <v>9208</v>
      </c>
      <c r="J9685" s="134">
        <v>0.22723812565078427</v>
      </c>
    </row>
    <row r="9686" spans="3:10" x14ac:dyDescent="0.3">
      <c r="C9686">
        <v>9209</v>
      </c>
      <c r="D9686" s="40">
        <v>2.4502317882935989</v>
      </c>
      <c r="I9686">
        <v>9209</v>
      </c>
      <c r="J9686" s="134">
        <v>0.17139679976354349</v>
      </c>
    </row>
    <row r="9687" spans="3:10" x14ac:dyDescent="0.3">
      <c r="C9687">
        <v>9210</v>
      </c>
      <c r="D9687" s="40">
        <v>1.5373777003896318</v>
      </c>
      <c r="I9687">
        <v>9210</v>
      </c>
      <c r="J9687" s="134">
        <v>0.3490533667454887</v>
      </c>
    </row>
    <row r="9688" spans="3:10" x14ac:dyDescent="0.3">
      <c r="C9688">
        <v>9211</v>
      </c>
      <c r="D9688" s="40">
        <v>2.7364225606378851</v>
      </c>
      <c r="I9688">
        <v>9211</v>
      </c>
      <c r="J9688" s="134">
        <v>0.13532154235777916</v>
      </c>
    </row>
    <row r="9689" spans="3:10" x14ac:dyDescent="0.3">
      <c r="C9689">
        <v>9212</v>
      </c>
      <c r="D9689" s="40">
        <v>2.7507959714394645</v>
      </c>
      <c r="I9689">
        <v>9212</v>
      </c>
      <c r="J9689" s="134">
        <v>0.21333431170886641</v>
      </c>
    </row>
    <row r="9690" spans="3:10" x14ac:dyDescent="0.3">
      <c r="C9690">
        <v>9213</v>
      </c>
      <c r="D9690" s="40">
        <v>2.2749649231718054</v>
      </c>
      <c r="I9690">
        <v>9213</v>
      </c>
      <c r="J9690" s="134">
        <v>0.14582197019137588</v>
      </c>
    </row>
    <row r="9691" spans="3:10" x14ac:dyDescent="0.3">
      <c r="C9691">
        <v>9214</v>
      </c>
      <c r="D9691" s="40">
        <v>1.9258095961398891</v>
      </c>
      <c r="I9691">
        <v>9214</v>
      </c>
      <c r="J9691" s="134">
        <v>0.39573069347179946</v>
      </c>
    </row>
    <row r="9692" spans="3:10" x14ac:dyDescent="0.3">
      <c r="C9692">
        <v>9215</v>
      </c>
      <c r="D9692" s="40">
        <v>3.4907328094609715</v>
      </c>
      <c r="I9692">
        <v>9215</v>
      </c>
      <c r="J9692" s="134">
        <v>0.13560779848525639</v>
      </c>
    </row>
    <row r="9693" spans="3:10" x14ac:dyDescent="0.3">
      <c r="C9693">
        <v>9216</v>
      </c>
      <c r="D9693" s="40">
        <v>3.5265698431872812</v>
      </c>
      <c r="I9693">
        <v>9216</v>
      </c>
      <c r="J9693" s="134">
        <v>0.20591169747966642</v>
      </c>
    </row>
    <row r="9694" spans="3:10" x14ac:dyDescent="0.3">
      <c r="C9694">
        <v>9217</v>
      </c>
      <c r="D9694" s="40">
        <v>2.583293912921846</v>
      </c>
      <c r="I9694">
        <v>9217</v>
      </c>
      <c r="J9694" s="134">
        <v>0.32544086268934258</v>
      </c>
    </row>
    <row r="9695" spans="3:10" x14ac:dyDescent="0.3">
      <c r="C9695">
        <v>9218</v>
      </c>
      <c r="D9695" s="40">
        <v>2.5065563355517839</v>
      </c>
      <c r="I9695">
        <v>9218</v>
      </c>
      <c r="J9695" s="134">
        <v>0.29699093243864172</v>
      </c>
    </row>
    <row r="9696" spans="3:10" x14ac:dyDescent="0.3">
      <c r="C9696">
        <v>9219</v>
      </c>
      <c r="D9696" s="40">
        <v>2.3201142876426131</v>
      </c>
      <c r="I9696">
        <v>9219</v>
      </c>
      <c r="J9696" s="134">
        <v>0.33965221192490835</v>
      </c>
    </row>
    <row r="9697" spans="3:10" x14ac:dyDescent="0.3">
      <c r="C9697">
        <v>9220</v>
      </c>
      <c r="D9697" s="40">
        <v>2.9523078658279118</v>
      </c>
      <c r="I9697">
        <v>9220</v>
      </c>
      <c r="J9697" s="134">
        <v>0.27330203811324205</v>
      </c>
    </row>
    <row r="9698" spans="3:10" x14ac:dyDescent="0.3">
      <c r="C9698">
        <v>9221</v>
      </c>
      <c r="D9698" s="40">
        <v>2.3174753993351915</v>
      </c>
      <c r="I9698">
        <v>9221</v>
      </c>
      <c r="J9698" s="134">
        <v>0.37839598331891766</v>
      </c>
    </row>
    <row r="9699" spans="3:10" x14ac:dyDescent="0.3">
      <c r="C9699">
        <v>9222</v>
      </c>
      <c r="D9699" s="40">
        <v>2.4647287218355887</v>
      </c>
      <c r="I9699">
        <v>9222</v>
      </c>
      <c r="J9699" s="134">
        <v>0.17011903095048275</v>
      </c>
    </row>
    <row r="9700" spans="3:10" x14ac:dyDescent="0.3">
      <c r="C9700">
        <v>9223</v>
      </c>
      <c r="D9700" s="40">
        <v>1.9303964679994219</v>
      </c>
      <c r="I9700">
        <v>9223</v>
      </c>
      <c r="J9700" s="134">
        <v>0.17226021789289248</v>
      </c>
    </row>
    <row r="9701" spans="3:10" x14ac:dyDescent="0.3">
      <c r="C9701">
        <v>9224</v>
      </c>
      <c r="D9701" s="40">
        <v>2.464243310044314</v>
      </c>
      <c r="I9701">
        <v>9224</v>
      </c>
      <c r="J9701" s="134">
        <v>0.25736466100614486</v>
      </c>
    </row>
    <row r="9702" spans="3:10" x14ac:dyDescent="0.3">
      <c r="C9702">
        <v>9225</v>
      </c>
      <c r="D9702" s="40">
        <v>2.711660409917398</v>
      </c>
      <c r="I9702">
        <v>9225</v>
      </c>
      <c r="J9702" s="134">
        <v>0.38405490659848707</v>
      </c>
    </row>
    <row r="9703" spans="3:10" x14ac:dyDescent="0.3">
      <c r="C9703">
        <v>9226</v>
      </c>
      <c r="D9703" s="40">
        <v>2.5308436387652749</v>
      </c>
      <c r="I9703">
        <v>9226</v>
      </c>
      <c r="J9703" s="134">
        <v>0.35380538808727935</v>
      </c>
    </row>
    <row r="9704" spans="3:10" x14ac:dyDescent="0.3">
      <c r="C9704">
        <v>9227</v>
      </c>
      <c r="D9704" s="40">
        <v>2.9670263657408951</v>
      </c>
      <c r="I9704">
        <v>9227</v>
      </c>
      <c r="J9704" s="134">
        <v>0.20670104657159305</v>
      </c>
    </row>
    <row r="9705" spans="3:10" x14ac:dyDescent="0.3">
      <c r="C9705">
        <v>9228</v>
      </c>
      <c r="D9705" s="40">
        <v>3.4107373747741896</v>
      </c>
      <c r="I9705">
        <v>9228</v>
      </c>
      <c r="J9705" s="134">
        <v>0.29417709308315532</v>
      </c>
    </row>
    <row r="9706" spans="3:10" x14ac:dyDescent="0.3">
      <c r="C9706">
        <v>9229</v>
      </c>
      <c r="D9706" s="40">
        <v>2.3550333884306269</v>
      </c>
      <c r="I9706">
        <v>9229</v>
      </c>
      <c r="J9706" s="134">
        <v>0.20143116163461161</v>
      </c>
    </row>
    <row r="9707" spans="3:10" x14ac:dyDescent="0.3">
      <c r="C9707">
        <v>9230</v>
      </c>
      <c r="D9707" s="40">
        <v>3.3490574836209439</v>
      </c>
      <c r="I9707">
        <v>9230</v>
      </c>
      <c r="J9707" s="134">
        <v>0.26405207302568701</v>
      </c>
    </row>
    <row r="9708" spans="3:10" x14ac:dyDescent="0.3">
      <c r="C9708">
        <v>9231</v>
      </c>
      <c r="D9708" s="40">
        <v>2.7881119349656815</v>
      </c>
      <c r="I9708">
        <v>9231</v>
      </c>
      <c r="J9708" s="134">
        <v>0.35719459306998336</v>
      </c>
    </row>
    <row r="9709" spans="3:10" x14ac:dyDescent="0.3">
      <c r="C9709">
        <v>9232</v>
      </c>
      <c r="D9709" s="40">
        <v>3.0040448949043101</v>
      </c>
      <c r="I9709">
        <v>9232</v>
      </c>
      <c r="J9709" s="134">
        <v>0.20946839162298625</v>
      </c>
    </row>
    <row r="9710" spans="3:10" x14ac:dyDescent="0.3">
      <c r="C9710">
        <v>9233</v>
      </c>
      <c r="D9710" s="40">
        <v>2.1125646797351569</v>
      </c>
      <c r="I9710">
        <v>9233</v>
      </c>
      <c r="J9710" s="134">
        <v>0.2687682389072068</v>
      </c>
    </row>
    <row r="9711" spans="3:10" x14ac:dyDescent="0.3">
      <c r="C9711">
        <v>9234</v>
      </c>
      <c r="D9711" s="40">
        <v>3.4755690009100584</v>
      </c>
      <c r="I9711">
        <v>9234</v>
      </c>
      <c r="J9711" s="134">
        <v>0.34459094676071134</v>
      </c>
    </row>
    <row r="9712" spans="3:10" x14ac:dyDescent="0.3">
      <c r="C9712">
        <v>9235</v>
      </c>
      <c r="D9712" s="40">
        <v>2.787881833316836</v>
      </c>
      <c r="I9712">
        <v>9235</v>
      </c>
      <c r="J9712" s="134">
        <v>0.25803228371323672</v>
      </c>
    </row>
    <row r="9713" spans="3:10" x14ac:dyDescent="0.3">
      <c r="C9713">
        <v>9236</v>
      </c>
      <c r="D9713" s="40">
        <v>1.8978972032506989</v>
      </c>
      <c r="I9713">
        <v>9236</v>
      </c>
      <c r="J9713" s="134">
        <v>0.24062964618999683</v>
      </c>
    </row>
    <row r="9714" spans="3:10" x14ac:dyDescent="0.3">
      <c r="C9714">
        <v>9237</v>
      </c>
      <c r="D9714" s="40">
        <v>3.1351070115755109</v>
      </c>
      <c r="I9714">
        <v>9237</v>
      </c>
      <c r="J9714" s="134">
        <v>0.24408423688748093</v>
      </c>
    </row>
    <row r="9715" spans="3:10" x14ac:dyDescent="0.3">
      <c r="C9715">
        <v>9238</v>
      </c>
      <c r="D9715" s="40">
        <v>3.374232259197341</v>
      </c>
      <c r="I9715">
        <v>9238</v>
      </c>
      <c r="J9715" s="134">
        <v>0.3494297351002702</v>
      </c>
    </row>
    <row r="9716" spans="3:10" x14ac:dyDescent="0.3">
      <c r="C9716">
        <v>9239</v>
      </c>
      <c r="D9716" s="40">
        <v>2.3462179275376651</v>
      </c>
      <c r="I9716">
        <v>9239</v>
      </c>
      <c r="J9716" s="134">
        <v>0.14953698588375897</v>
      </c>
    </row>
    <row r="9717" spans="3:10" x14ac:dyDescent="0.3">
      <c r="C9717">
        <v>9240</v>
      </c>
      <c r="D9717" s="40">
        <v>2.2574762047215708</v>
      </c>
      <c r="I9717">
        <v>9240</v>
      </c>
      <c r="J9717" s="134">
        <v>0.3376457016364498</v>
      </c>
    </row>
    <row r="9718" spans="3:10" x14ac:dyDescent="0.3">
      <c r="C9718">
        <v>9241</v>
      </c>
      <c r="D9718" s="40">
        <v>2.7789806480963204</v>
      </c>
      <c r="I9718">
        <v>9241</v>
      </c>
      <c r="J9718" s="134">
        <v>0.20242406013454839</v>
      </c>
    </row>
    <row r="9719" spans="3:10" x14ac:dyDescent="0.3">
      <c r="C9719">
        <v>9242</v>
      </c>
      <c r="D9719" s="40">
        <v>3.0159100681271758</v>
      </c>
      <c r="I9719">
        <v>9242</v>
      </c>
      <c r="J9719" s="134">
        <v>0.21055550886682961</v>
      </c>
    </row>
    <row r="9720" spans="3:10" x14ac:dyDescent="0.3">
      <c r="C9720">
        <v>9243</v>
      </c>
      <c r="D9720" s="40">
        <v>3.09350737919728</v>
      </c>
      <c r="I9720">
        <v>9243</v>
      </c>
      <c r="J9720" s="134">
        <v>0.21446590208614458</v>
      </c>
    </row>
    <row r="9721" spans="3:10" x14ac:dyDescent="0.3">
      <c r="C9721">
        <v>9244</v>
      </c>
      <c r="D9721" s="40">
        <v>2.1889838277816542</v>
      </c>
      <c r="I9721">
        <v>9244</v>
      </c>
      <c r="J9721" s="134">
        <v>0.22140916326737781</v>
      </c>
    </row>
    <row r="9722" spans="3:10" x14ac:dyDescent="0.3">
      <c r="C9722">
        <v>9245</v>
      </c>
      <c r="D9722" s="40">
        <v>2.8929418893778323</v>
      </c>
      <c r="I9722">
        <v>9245</v>
      </c>
      <c r="J9722" s="134">
        <v>5.9962773185570306E-2</v>
      </c>
    </row>
    <row r="9723" spans="3:10" x14ac:dyDescent="0.3">
      <c r="C9723">
        <v>9246</v>
      </c>
      <c r="D9723" s="40">
        <v>2.5478321791910217</v>
      </c>
      <c r="I9723">
        <v>9246</v>
      </c>
      <c r="J9723" s="134">
        <v>0.2997986104637218</v>
      </c>
    </row>
    <row r="9724" spans="3:10" x14ac:dyDescent="0.3">
      <c r="C9724">
        <v>9247</v>
      </c>
      <c r="D9724" s="40">
        <v>2.2211846033159341</v>
      </c>
      <c r="I9724">
        <v>9247</v>
      </c>
      <c r="J9724" s="134">
        <v>0.26979273440848806</v>
      </c>
    </row>
    <row r="9725" spans="3:10" x14ac:dyDescent="0.3">
      <c r="C9725">
        <v>9248</v>
      </c>
      <c r="D9725" s="40">
        <v>3.3630549664241642</v>
      </c>
      <c r="I9725">
        <v>9248</v>
      </c>
      <c r="J9725" s="134">
        <v>0.23086663945592245</v>
      </c>
    </row>
    <row r="9726" spans="3:10" x14ac:dyDescent="0.3">
      <c r="C9726">
        <v>9249</v>
      </c>
      <c r="D9726" s="40">
        <v>2.7484608152755992</v>
      </c>
      <c r="I9726">
        <v>9249</v>
      </c>
      <c r="J9726" s="134">
        <v>0.21876192757229851</v>
      </c>
    </row>
    <row r="9727" spans="3:10" x14ac:dyDescent="0.3">
      <c r="C9727">
        <v>9250</v>
      </c>
      <c r="D9727" s="40">
        <v>2.1362219626946168</v>
      </c>
      <c r="I9727">
        <v>9250</v>
      </c>
      <c r="J9727" s="134">
        <v>0.35353850399044484</v>
      </c>
    </row>
    <row r="9728" spans="3:10" x14ac:dyDescent="0.3">
      <c r="C9728">
        <v>9251</v>
      </c>
      <c r="D9728" s="40">
        <v>3.182303531607217</v>
      </c>
      <c r="I9728">
        <v>9251</v>
      </c>
      <c r="J9728" s="134">
        <v>0.20730825064018243</v>
      </c>
    </row>
    <row r="9729" spans="3:10" x14ac:dyDescent="0.3">
      <c r="C9729">
        <v>9252</v>
      </c>
      <c r="D9729" s="40">
        <v>2.9348744214691029</v>
      </c>
      <c r="I9729">
        <v>9252</v>
      </c>
      <c r="J9729" s="134">
        <v>0.19854395045490536</v>
      </c>
    </row>
    <row r="9730" spans="3:10" x14ac:dyDescent="0.3">
      <c r="C9730">
        <v>9253</v>
      </c>
      <c r="D9730" s="40">
        <v>1.5229002939692076</v>
      </c>
      <c r="I9730">
        <v>9253</v>
      </c>
      <c r="J9730" s="134">
        <v>0.28077210604931646</v>
      </c>
    </row>
    <row r="9731" spans="3:10" x14ac:dyDescent="0.3">
      <c r="C9731">
        <v>9254</v>
      </c>
      <c r="D9731" s="40">
        <v>2.474486892662727</v>
      </c>
      <c r="I9731">
        <v>9254</v>
      </c>
      <c r="J9731" s="134">
        <v>0.17540648796972147</v>
      </c>
    </row>
    <row r="9732" spans="3:10" x14ac:dyDescent="0.3">
      <c r="C9732">
        <v>9255</v>
      </c>
      <c r="D9732" s="40">
        <v>2.4808226242313589</v>
      </c>
      <c r="I9732">
        <v>9255</v>
      </c>
      <c r="J9732" s="134">
        <v>0.26592316334275057</v>
      </c>
    </row>
    <row r="9733" spans="3:10" x14ac:dyDescent="0.3">
      <c r="C9733">
        <v>9256</v>
      </c>
      <c r="D9733" s="40">
        <v>2.6131429474413084</v>
      </c>
      <c r="I9733">
        <v>9256</v>
      </c>
      <c r="J9733" s="134">
        <v>0.14774381228007094</v>
      </c>
    </row>
    <row r="9734" spans="3:10" x14ac:dyDescent="0.3">
      <c r="C9734">
        <v>9257</v>
      </c>
      <c r="D9734" s="40">
        <v>2.8556735577258889</v>
      </c>
      <c r="I9734">
        <v>9257</v>
      </c>
      <c r="J9734" s="134">
        <v>0.29675386455841868</v>
      </c>
    </row>
    <row r="9735" spans="3:10" x14ac:dyDescent="0.3">
      <c r="C9735">
        <v>9258</v>
      </c>
      <c r="D9735" s="40">
        <v>1.5759226445073804</v>
      </c>
      <c r="I9735">
        <v>9258</v>
      </c>
      <c r="J9735" s="134">
        <v>0.30065822575594181</v>
      </c>
    </row>
    <row r="9736" spans="3:10" x14ac:dyDescent="0.3">
      <c r="C9736">
        <v>9259</v>
      </c>
      <c r="D9736" s="40">
        <v>1.8487869830395631</v>
      </c>
      <c r="I9736">
        <v>9259</v>
      </c>
      <c r="J9736" s="134">
        <v>0.26140406541585826</v>
      </c>
    </row>
    <row r="9737" spans="3:10" x14ac:dyDescent="0.3">
      <c r="C9737">
        <v>9260</v>
      </c>
      <c r="D9737" s="40">
        <v>2.8669712067539677</v>
      </c>
      <c r="I9737">
        <v>9260</v>
      </c>
      <c r="J9737" s="134">
        <v>0.30566831353337509</v>
      </c>
    </row>
    <row r="9738" spans="3:10" x14ac:dyDescent="0.3">
      <c r="C9738">
        <v>9261</v>
      </c>
      <c r="D9738" s="40">
        <v>2.5476261566807765</v>
      </c>
      <c r="I9738">
        <v>9261</v>
      </c>
      <c r="J9738" s="134">
        <v>0.35766989235858637</v>
      </c>
    </row>
    <row r="9739" spans="3:10" x14ac:dyDescent="0.3">
      <c r="C9739">
        <v>9262</v>
      </c>
      <c r="D9739" s="40">
        <v>3.0407323864454066</v>
      </c>
      <c r="I9739">
        <v>9262</v>
      </c>
      <c r="J9739" s="134">
        <v>0.36241012273461837</v>
      </c>
    </row>
    <row r="9740" spans="3:10" x14ac:dyDescent="0.3">
      <c r="C9740">
        <v>9263</v>
      </c>
      <c r="D9740" s="40">
        <v>3.0023317523967128</v>
      </c>
      <c r="I9740">
        <v>9263</v>
      </c>
      <c r="J9740" s="134">
        <v>0.19203943650184252</v>
      </c>
    </row>
    <row r="9741" spans="3:10" x14ac:dyDescent="0.3">
      <c r="C9741">
        <v>9264</v>
      </c>
      <c r="D9741" s="40">
        <v>1.7602186567850375</v>
      </c>
      <c r="I9741">
        <v>9264</v>
      </c>
      <c r="J9741" s="134">
        <v>0.27625364672467123</v>
      </c>
    </row>
    <row r="9742" spans="3:10" x14ac:dyDescent="0.3">
      <c r="C9742">
        <v>9265</v>
      </c>
      <c r="D9742" s="40">
        <v>1.9984224510409614</v>
      </c>
      <c r="I9742">
        <v>9265</v>
      </c>
      <c r="J9742" s="134">
        <v>0.27141233400169074</v>
      </c>
    </row>
    <row r="9743" spans="3:10" x14ac:dyDescent="0.3">
      <c r="C9743">
        <v>9266</v>
      </c>
      <c r="D9743" s="40">
        <v>2.180163281323749</v>
      </c>
      <c r="I9743">
        <v>9266</v>
      </c>
      <c r="J9743" s="134">
        <v>0.23414899086900509</v>
      </c>
    </row>
    <row r="9744" spans="3:10" x14ac:dyDescent="0.3">
      <c r="C9744">
        <v>9267</v>
      </c>
      <c r="D9744" s="40">
        <v>2.5223058330444443</v>
      </c>
      <c r="I9744">
        <v>9267</v>
      </c>
      <c r="J9744" s="134">
        <v>0.27741497430141893</v>
      </c>
    </row>
    <row r="9745" spans="3:10" x14ac:dyDescent="0.3">
      <c r="C9745">
        <v>9268</v>
      </c>
      <c r="D9745" s="40">
        <v>2.7559188030170798</v>
      </c>
      <c r="I9745">
        <v>9268</v>
      </c>
      <c r="J9745" s="134">
        <v>0.24776474401367299</v>
      </c>
    </row>
    <row r="9746" spans="3:10" x14ac:dyDescent="0.3">
      <c r="C9746">
        <v>9269</v>
      </c>
      <c r="D9746" s="40">
        <v>2.424841942900311</v>
      </c>
      <c r="I9746">
        <v>9269</v>
      </c>
      <c r="J9746" s="134">
        <v>0.31266732512804118</v>
      </c>
    </row>
    <row r="9747" spans="3:10" x14ac:dyDescent="0.3">
      <c r="C9747">
        <v>9270</v>
      </c>
      <c r="D9747" s="40">
        <v>2.1759827465433261</v>
      </c>
      <c r="I9747">
        <v>9270</v>
      </c>
      <c r="J9747" s="134">
        <v>6.5976533171793861E-2</v>
      </c>
    </row>
    <row r="9748" spans="3:10" x14ac:dyDescent="0.3">
      <c r="C9748">
        <v>9271</v>
      </c>
      <c r="D9748" s="40">
        <v>1.8263988052724138</v>
      </c>
      <c r="I9748">
        <v>9271</v>
      </c>
      <c r="J9748" s="134">
        <v>0.23487854782537965</v>
      </c>
    </row>
    <row r="9749" spans="3:10" x14ac:dyDescent="0.3">
      <c r="C9749">
        <v>9272</v>
      </c>
      <c r="D9749" s="40">
        <v>2.3514242379858472</v>
      </c>
      <c r="I9749">
        <v>9272</v>
      </c>
      <c r="J9749" s="134">
        <v>0.18926828046203448</v>
      </c>
    </row>
    <row r="9750" spans="3:10" x14ac:dyDescent="0.3">
      <c r="C9750">
        <v>9273</v>
      </c>
      <c r="D9750" s="40">
        <v>2.7333310477348305</v>
      </c>
      <c r="I9750">
        <v>9273</v>
      </c>
      <c r="J9750" s="134">
        <v>0.30278419301740689</v>
      </c>
    </row>
    <row r="9751" spans="3:10" x14ac:dyDescent="0.3">
      <c r="C9751">
        <v>9274</v>
      </c>
      <c r="D9751" s="40">
        <v>2.220195170688803</v>
      </c>
      <c r="I9751">
        <v>9274</v>
      </c>
      <c r="J9751" s="134">
        <v>0.26286630239457609</v>
      </c>
    </row>
    <row r="9752" spans="3:10" x14ac:dyDescent="0.3">
      <c r="C9752">
        <v>9275</v>
      </c>
      <c r="D9752" s="40">
        <v>2.6917965242755599</v>
      </c>
      <c r="I9752">
        <v>9275</v>
      </c>
      <c r="J9752" s="134">
        <v>0.11120804381396954</v>
      </c>
    </row>
    <row r="9753" spans="3:10" x14ac:dyDescent="0.3">
      <c r="C9753">
        <v>9276</v>
      </c>
      <c r="D9753" s="40">
        <v>3.3311821695127484</v>
      </c>
      <c r="I9753">
        <v>9276</v>
      </c>
      <c r="J9753" s="134">
        <v>0.32926509399079285</v>
      </c>
    </row>
    <row r="9754" spans="3:10" x14ac:dyDescent="0.3">
      <c r="C9754">
        <v>9277</v>
      </c>
      <c r="D9754" s="40">
        <v>2.7090531665747095</v>
      </c>
      <c r="I9754">
        <v>9277</v>
      </c>
      <c r="J9754" s="134">
        <v>0.31160967988707799</v>
      </c>
    </row>
    <row r="9755" spans="3:10" x14ac:dyDescent="0.3">
      <c r="C9755">
        <v>9278</v>
      </c>
      <c r="D9755" s="40">
        <v>2.6848757974370594</v>
      </c>
      <c r="I9755">
        <v>9278</v>
      </c>
      <c r="J9755" s="134">
        <v>0.11996297780737319</v>
      </c>
    </row>
    <row r="9756" spans="3:10" x14ac:dyDescent="0.3">
      <c r="C9756">
        <v>9279</v>
      </c>
      <c r="D9756" s="40">
        <v>2.2195081467106497</v>
      </c>
      <c r="I9756">
        <v>9279</v>
      </c>
      <c r="J9756" s="134">
        <v>0.23002021294377917</v>
      </c>
    </row>
    <row r="9757" spans="3:10" x14ac:dyDescent="0.3">
      <c r="C9757">
        <v>9280</v>
      </c>
      <c r="D9757" s="40">
        <v>2.4279526793907786</v>
      </c>
      <c r="I9757">
        <v>9280</v>
      </c>
      <c r="J9757" s="134">
        <v>0.22401775803906854</v>
      </c>
    </row>
    <row r="9758" spans="3:10" x14ac:dyDescent="0.3">
      <c r="C9758">
        <v>9281</v>
      </c>
      <c r="D9758" s="40">
        <v>2.1414056544944291</v>
      </c>
      <c r="I9758">
        <v>9281</v>
      </c>
      <c r="J9758" s="134">
        <v>0.33965541826201773</v>
      </c>
    </row>
    <row r="9759" spans="3:10" x14ac:dyDescent="0.3">
      <c r="C9759">
        <v>9282</v>
      </c>
      <c r="D9759" s="40">
        <v>3.2003324138073266</v>
      </c>
      <c r="I9759">
        <v>9282</v>
      </c>
      <c r="J9759" s="134">
        <v>0.33456997215425122</v>
      </c>
    </row>
    <row r="9760" spans="3:10" x14ac:dyDescent="0.3">
      <c r="C9760">
        <v>9283</v>
      </c>
      <c r="D9760" s="40">
        <v>2.4181220415777047</v>
      </c>
      <c r="I9760">
        <v>9283</v>
      </c>
      <c r="J9760" s="134">
        <v>0.30557924926818525</v>
      </c>
    </row>
    <row r="9761" spans="3:10" x14ac:dyDescent="0.3">
      <c r="C9761">
        <v>9284</v>
      </c>
      <c r="D9761" s="40">
        <v>3.5371953320276077</v>
      </c>
      <c r="I9761">
        <v>9284</v>
      </c>
      <c r="J9761" s="134">
        <v>0.27151311135740919</v>
      </c>
    </row>
    <row r="9762" spans="3:10" x14ac:dyDescent="0.3">
      <c r="C9762">
        <v>9285</v>
      </c>
      <c r="D9762" s="40">
        <v>1.9844305447944683</v>
      </c>
      <c r="I9762">
        <v>9285</v>
      </c>
      <c r="J9762" s="134">
        <v>0.3223216197069001</v>
      </c>
    </row>
    <row r="9763" spans="3:10" x14ac:dyDescent="0.3">
      <c r="C9763">
        <v>9286</v>
      </c>
      <c r="D9763" s="40">
        <v>2.9835612450276376</v>
      </c>
      <c r="I9763">
        <v>9286</v>
      </c>
      <c r="J9763" s="134">
        <v>0.2893490169936983</v>
      </c>
    </row>
    <row r="9764" spans="3:10" x14ac:dyDescent="0.3">
      <c r="C9764">
        <v>9287</v>
      </c>
      <c r="D9764" s="40">
        <v>2.8949920437893528</v>
      </c>
      <c r="I9764">
        <v>9287</v>
      </c>
      <c r="J9764" s="134">
        <v>0.18606718164186264</v>
      </c>
    </row>
    <row r="9765" spans="3:10" x14ac:dyDescent="0.3">
      <c r="C9765">
        <v>9288</v>
      </c>
      <c r="D9765" s="40">
        <v>2.9514495539084367</v>
      </c>
      <c r="I9765">
        <v>9288</v>
      </c>
      <c r="J9765" s="134">
        <v>0.12126851770327085</v>
      </c>
    </row>
    <row r="9766" spans="3:10" x14ac:dyDescent="0.3">
      <c r="C9766">
        <v>9289</v>
      </c>
      <c r="D9766" s="40">
        <v>1.8196997182336514</v>
      </c>
      <c r="I9766">
        <v>9289</v>
      </c>
      <c r="J9766" s="134">
        <v>0.25770565989737682</v>
      </c>
    </row>
    <row r="9767" spans="3:10" x14ac:dyDescent="0.3">
      <c r="C9767">
        <v>9290</v>
      </c>
      <c r="D9767" s="40">
        <v>2.5968093921119886</v>
      </c>
      <c r="I9767">
        <v>9290</v>
      </c>
      <c r="J9767" s="134">
        <v>0.31047060860833042</v>
      </c>
    </row>
    <row r="9768" spans="3:10" x14ac:dyDescent="0.3">
      <c r="C9768">
        <v>9291</v>
      </c>
      <c r="D9768" s="40">
        <v>2.754684363142847</v>
      </c>
      <c r="I9768">
        <v>9291</v>
      </c>
      <c r="J9768" s="134">
        <v>0.18251296439687659</v>
      </c>
    </row>
    <row r="9769" spans="3:10" x14ac:dyDescent="0.3">
      <c r="C9769">
        <v>9292</v>
      </c>
      <c r="D9769" s="40">
        <v>2.8769356709406173</v>
      </c>
      <c r="I9769">
        <v>9292</v>
      </c>
      <c r="J9769" s="134">
        <v>0.15403313020206677</v>
      </c>
    </row>
    <row r="9770" spans="3:10" x14ac:dyDescent="0.3">
      <c r="C9770">
        <v>9293</v>
      </c>
      <c r="D9770" s="40">
        <v>2.9032853511366623</v>
      </c>
      <c r="I9770">
        <v>9293</v>
      </c>
      <c r="J9770" s="134">
        <v>0.24783929230115165</v>
      </c>
    </row>
    <row r="9771" spans="3:10" x14ac:dyDescent="0.3">
      <c r="C9771">
        <v>9294</v>
      </c>
      <c r="D9771" s="40">
        <v>2.9071685042799142</v>
      </c>
      <c r="I9771">
        <v>9294</v>
      </c>
      <c r="J9771" s="134">
        <v>0.20858692540873625</v>
      </c>
    </row>
    <row r="9772" spans="3:10" x14ac:dyDescent="0.3">
      <c r="C9772">
        <v>9295</v>
      </c>
      <c r="D9772" s="40">
        <v>2.532200846985893</v>
      </c>
      <c r="I9772">
        <v>9295</v>
      </c>
      <c r="J9772" s="134">
        <v>0.19973749165036025</v>
      </c>
    </row>
    <row r="9773" spans="3:10" x14ac:dyDescent="0.3">
      <c r="C9773">
        <v>9296</v>
      </c>
      <c r="D9773" s="40">
        <v>1.7902561984457819</v>
      </c>
      <c r="I9773">
        <v>9296</v>
      </c>
      <c r="J9773" s="134">
        <v>0.30026541048326472</v>
      </c>
    </row>
    <row r="9774" spans="3:10" x14ac:dyDescent="0.3">
      <c r="C9774">
        <v>9297</v>
      </c>
      <c r="D9774" s="40">
        <v>3.2147141939254475</v>
      </c>
      <c r="I9774">
        <v>9297</v>
      </c>
      <c r="J9774" s="134">
        <v>6.7774033261098099E-2</v>
      </c>
    </row>
    <row r="9775" spans="3:10" x14ac:dyDescent="0.3">
      <c r="C9775">
        <v>9298</v>
      </c>
      <c r="D9775" s="40">
        <v>2.005736397316868</v>
      </c>
      <c r="I9775">
        <v>9298</v>
      </c>
      <c r="J9775" s="134">
        <v>0.3340302643656663</v>
      </c>
    </row>
    <row r="9776" spans="3:10" x14ac:dyDescent="0.3">
      <c r="C9776">
        <v>9299</v>
      </c>
      <c r="D9776" s="40">
        <v>2.0822165193483375</v>
      </c>
      <c r="I9776">
        <v>9299</v>
      </c>
      <c r="J9776" s="134">
        <v>0.28417028677891154</v>
      </c>
    </row>
    <row r="9777" spans="3:10" x14ac:dyDescent="0.3">
      <c r="C9777">
        <v>9300</v>
      </c>
      <c r="D9777" s="40">
        <v>3.3100454173663594</v>
      </c>
      <c r="I9777">
        <v>9300</v>
      </c>
      <c r="J9777" s="134">
        <v>0.22976712943928201</v>
      </c>
    </row>
    <row r="9778" spans="3:10" x14ac:dyDescent="0.3">
      <c r="C9778">
        <v>9301</v>
      </c>
      <c r="D9778" s="40">
        <v>2.4045490148273791</v>
      </c>
      <c r="I9778">
        <v>9301</v>
      </c>
      <c r="J9778" s="134">
        <v>0.29477978055035892</v>
      </c>
    </row>
    <row r="9779" spans="3:10" x14ac:dyDescent="0.3">
      <c r="C9779">
        <v>9302</v>
      </c>
      <c r="D9779" s="40">
        <v>2.0369419259975068</v>
      </c>
      <c r="I9779">
        <v>9302</v>
      </c>
      <c r="J9779" s="134">
        <v>0.19300135420991271</v>
      </c>
    </row>
    <row r="9780" spans="3:10" x14ac:dyDescent="0.3">
      <c r="C9780">
        <v>9303</v>
      </c>
      <c r="D9780" s="40">
        <v>2.1606208373491365</v>
      </c>
      <c r="I9780">
        <v>9303</v>
      </c>
      <c r="J9780" s="134">
        <v>0.25506681037085732</v>
      </c>
    </row>
    <row r="9781" spans="3:10" x14ac:dyDescent="0.3">
      <c r="C9781">
        <v>9304</v>
      </c>
      <c r="D9781" s="40">
        <v>2.122605658738653</v>
      </c>
      <c r="I9781">
        <v>9304</v>
      </c>
      <c r="J9781" s="134">
        <v>0.23032527126599756</v>
      </c>
    </row>
    <row r="9782" spans="3:10" x14ac:dyDescent="0.3">
      <c r="C9782">
        <v>9305</v>
      </c>
      <c r="D9782" s="40">
        <v>3.179947776917905</v>
      </c>
      <c r="I9782">
        <v>9305</v>
      </c>
      <c r="J9782" s="134">
        <v>0.34394247722250948</v>
      </c>
    </row>
    <row r="9783" spans="3:10" x14ac:dyDescent="0.3">
      <c r="C9783">
        <v>9306</v>
      </c>
      <c r="D9783" s="40">
        <v>3.7700720607356621</v>
      </c>
      <c r="I9783">
        <v>9306</v>
      </c>
      <c r="J9783" s="134">
        <v>0.15593848146990563</v>
      </c>
    </row>
    <row r="9784" spans="3:10" x14ac:dyDescent="0.3">
      <c r="C9784">
        <v>9307</v>
      </c>
      <c r="D9784" s="40">
        <v>2.4360543375373225</v>
      </c>
      <c r="I9784">
        <v>9307</v>
      </c>
      <c r="J9784" s="134">
        <v>0.29204021660398105</v>
      </c>
    </row>
    <row r="9785" spans="3:10" x14ac:dyDescent="0.3">
      <c r="C9785">
        <v>9308</v>
      </c>
      <c r="D9785" s="40">
        <v>3.0126920220494888</v>
      </c>
      <c r="I9785">
        <v>9308</v>
      </c>
      <c r="J9785" s="134">
        <v>0.3383963841438582</v>
      </c>
    </row>
    <row r="9786" spans="3:10" x14ac:dyDescent="0.3">
      <c r="C9786">
        <v>9309</v>
      </c>
      <c r="D9786" s="40">
        <v>1.7631519542067209</v>
      </c>
      <c r="I9786">
        <v>9309</v>
      </c>
      <c r="J9786" s="134">
        <v>0.24604859970422077</v>
      </c>
    </row>
    <row r="9787" spans="3:10" x14ac:dyDescent="0.3">
      <c r="C9787">
        <v>9310</v>
      </c>
      <c r="D9787" s="40">
        <v>3.0240441389382178</v>
      </c>
      <c r="I9787">
        <v>9310</v>
      </c>
      <c r="J9787" s="134">
        <v>0.16462155535833323</v>
      </c>
    </row>
    <row r="9788" spans="3:10" x14ac:dyDescent="0.3">
      <c r="C9788">
        <v>9311</v>
      </c>
      <c r="D9788" s="40">
        <v>1.8736100053932936</v>
      </c>
      <c r="I9788">
        <v>9311</v>
      </c>
      <c r="J9788" s="134">
        <v>0.34793359884787067</v>
      </c>
    </row>
    <row r="9789" spans="3:10" x14ac:dyDescent="0.3">
      <c r="C9789">
        <v>9312</v>
      </c>
      <c r="D9789" s="40">
        <v>2.4761414742378824</v>
      </c>
      <c r="I9789">
        <v>9312</v>
      </c>
      <c r="J9789" s="134">
        <v>0.12936577685224426</v>
      </c>
    </row>
    <row r="9790" spans="3:10" x14ac:dyDescent="0.3">
      <c r="C9790">
        <v>9313</v>
      </c>
      <c r="D9790" s="40">
        <v>2.9027214789613702</v>
      </c>
      <c r="I9790">
        <v>9313</v>
      </c>
      <c r="J9790" s="134">
        <v>0.16023097978166945</v>
      </c>
    </row>
    <row r="9791" spans="3:10" x14ac:dyDescent="0.3">
      <c r="C9791">
        <v>9314</v>
      </c>
      <c r="D9791" s="40">
        <v>2.5706496503439631</v>
      </c>
      <c r="I9791">
        <v>9314</v>
      </c>
      <c r="J9791" s="134">
        <v>0.28580960691964097</v>
      </c>
    </row>
    <row r="9792" spans="3:10" x14ac:dyDescent="0.3">
      <c r="C9792">
        <v>9315</v>
      </c>
      <c r="D9792" s="40">
        <v>1.9986884237525839</v>
      </c>
      <c r="I9792">
        <v>9315</v>
      </c>
      <c r="J9792" s="134">
        <v>0.24671665247570385</v>
      </c>
    </row>
    <row r="9793" spans="3:10" x14ac:dyDescent="0.3">
      <c r="C9793">
        <v>9316</v>
      </c>
      <c r="D9793" s="40">
        <v>2.3567667159062378</v>
      </c>
      <c r="I9793">
        <v>9316</v>
      </c>
      <c r="J9793" s="134">
        <v>0.27151711192043781</v>
      </c>
    </row>
    <row r="9794" spans="3:10" x14ac:dyDescent="0.3">
      <c r="C9794">
        <v>9317</v>
      </c>
      <c r="D9794" s="40">
        <v>2.8772992619879751</v>
      </c>
      <c r="I9794">
        <v>9317</v>
      </c>
      <c r="J9794" s="134">
        <v>0.22333862568283624</v>
      </c>
    </row>
    <row r="9795" spans="3:10" x14ac:dyDescent="0.3">
      <c r="C9795">
        <v>9318</v>
      </c>
      <c r="D9795" s="40">
        <v>2.0934475582131924</v>
      </c>
      <c r="I9795">
        <v>9318</v>
      </c>
      <c r="J9795" s="134">
        <v>0.28798020829060711</v>
      </c>
    </row>
    <row r="9796" spans="3:10" x14ac:dyDescent="0.3">
      <c r="C9796">
        <v>9319</v>
      </c>
      <c r="D9796" s="40">
        <v>3.3728474828276438</v>
      </c>
      <c r="I9796">
        <v>9319</v>
      </c>
      <c r="J9796" s="134">
        <v>0.26503497697139911</v>
      </c>
    </row>
    <row r="9797" spans="3:10" x14ac:dyDescent="0.3">
      <c r="C9797">
        <v>9320</v>
      </c>
      <c r="D9797" s="40">
        <v>2.4370756003862288</v>
      </c>
      <c r="I9797">
        <v>9320</v>
      </c>
      <c r="J9797" s="134">
        <v>0.2103003708772424</v>
      </c>
    </row>
    <row r="9798" spans="3:10" x14ac:dyDescent="0.3">
      <c r="C9798">
        <v>9321</v>
      </c>
      <c r="D9798" s="40">
        <v>2.5039170345215629</v>
      </c>
      <c r="I9798">
        <v>9321</v>
      </c>
      <c r="J9798" s="134">
        <v>0.2978381292794432</v>
      </c>
    </row>
    <row r="9799" spans="3:10" x14ac:dyDescent="0.3">
      <c r="C9799">
        <v>9322</v>
      </c>
      <c r="D9799" s="40">
        <v>2.6223513663623388</v>
      </c>
      <c r="I9799">
        <v>9322</v>
      </c>
      <c r="J9799" s="134">
        <v>0.18230887359131365</v>
      </c>
    </row>
    <row r="9800" spans="3:10" x14ac:dyDescent="0.3">
      <c r="C9800">
        <v>9323</v>
      </c>
      <c r="D9800" s="40">
        <v>2.8748208205455028</v>
      </c>
      <c r="I9800">
        <v>9323</v>
      </c>
      <c r="J9800" s="134">
        <v>0.1555692173783243</v>
      </c>
    </row>
    <row r="9801" spans="3:10" x14ac:dyDescent="0.3">
      <c r="C9801">
        <v>9324</v>
      </c>
      <c r="D9801" s="40">
        <v>1.9818944607542608</v>
      </c>
      <c r="I9801">
        <v>9324</v>
      </c>
      <c r="J9801" s="134">
        <v>0.19141539115644535</v>
      </c>
    </row>
    <row r="9802" spans="3:10" x14ac:dyDescent="0.3">
      <c r="C9802">
        <v>9325</v>
      </c>
      <c r="D9802" s="40">
        <v>2.1617393299871446</v>
      </c>
      <c r="I9802">
        <v>9325</v>
      </c>
      <c r="J9802" s="134">
        <v>0.28857803636653712</v>
      </c>
    </row>
    <row r="9803" spans="3:10" x14ac:dyDescent="0.3">
      <c r="C9803">
        <v>9326</v>
      </c>
      <c r="D9803" s="40">
        <v>2.117224922322511</v>
      </c>
      <c r="I9803">
        <v>9326</v>
      </c>
      <c r="J9803" s="134">
        <v>0.19325413975033223</v>
      </c>
    </row>
    <row r="9804" spans="3:10" x14ac:dyDescent="0.3">
      <c r="C9804">
        <v>9327</v>
      </c>
      <c r="D9804" s="40">
        <v>2.5962943895996462</v>
      </c>
      <c r="I9804">
        <v>9327</v>
      </c>
      <c r="J9804" s="134">
        <v>8.5943873727837516E-2</v>
      </c>
    </row>
    <row r="9805" spans="3:10" x14ac:dyDescent="0.3">
      <c r="C9805">
        <v>9328</v>
      </c>
      <c r="D9805" s="40">
        <v>1.7276469287346992</v>
      </c>
      <c r="I9805">
        <v>9328</v>
      </c>
      <c r="J9805" s="134">
        <v>0.34823269899397036</v>
      </c>
    </row>
    <row r="9806" spans="3:10" x14ac:dyDescent="0.3">
      <c r="C9806">
        <v>9329</v>
      </c>
      <c r="D9806" s="40">
        <v>2.1854720395912453</v>
      </c>
      <c r="I9806">
        <v>9329</v>
      </c>
      <c r="J9806" s="134">
        <v>0.2282398108846202</v>
      </c>
    </row>
    <row r="9807" spans="3:10" x14ac:dyDescent="0.3">
      <c r="C9807">
        <v>9330</v>
      </c>
      <c r="D9807" s="40">
        <v>2.5212455116239663</v>
      </c>
      <c r="I9807">
        <v>9330</v>
      </c>
      <c r="J9807" s="134">
        <v>0.25528606422968103</v>
      </c>
    </row>
    <row r="9808" spans="3:10" x14ac:dyDescent="0.3">
      <c r="C9808">
        <v>9331</v>
      </c>
      <c r="D9808" s="40">
        <v>3.3462460073769491</v>
      </c>
      <c r="I9808">
        <v>9331</v>
      </c>
      <c r="J9808" s="134">
        <v>0.1722773555836965</v>
      </c>
    </row>
    <row r="9809" spans="3:10" x14ac:dyDescent="0.3">
      <c r="C9809">
        <v>9332</v>
      </c>
      <c r="D9809" s="40">
        <v>1.8893446718514819</v>
      </c>
      <c r="I9809">
        <v>9332</v>
      </c>
      <c r="J9809" s="134">
        <v>0.13766502672677072</v>
      </c>
    </row>
    <row r="9810" spans="3:10" x14ac:dyDescent="0.3">
      <c r="C9810">
        <v>9333</v>
      </c>
      <c r="D9810" s="40">
        <v>1.946770850307735</v>
      </c>
      <c r="I9810">
        <v>9333</v>
      </c>
      <c r="J9810" s="134">
        <v>8.3791290016966391E-2</v>
      </c>
    </row>
    <row r="9811" spans="3:10" x14ac:dyDescent="0.3">
      <c r="C9811">
        <v>9334</v>
      </c>
      <c r="D9811" s="40">
        <v>2.9555314361273837</v>
      </c>
      <c r="I9811">
        <v>9334</v>
      </c>
      <c r="J9811" s="134">
        <v>0.21835700480807696</v>
      </c>
    </row>
    <row r="9812" spans="3:10" x14ac:dyDescent="0.3">
      <c r="C9812">
        <v>9335</v>
      </c>
      <c r="D9812" s="40">
        <v>1.7643200658090763</v>
      </c>
      <c r="I9812">
        <v>9335</v>
      </c>
      <c r="J9812" s="134">
        <v>0.28472502707042691</v>
      </c>
    </row>
    <row r="9813" spans="3:10" x14ac:dyDescent="0.3">
      <c r="C9813">
        <v>9336</v>
      </c>
      <c r="D9813" s="40">
        <v>2.2198128287618846</v>
      </c>
      <c r="I9813">
        <v>9336</v>
      </c>
      <c r="J9813" s="134">
        <v>0.21704248213088762</v>
      </c>
    </row>
    <row r="9814" spans="3:10" x14ac:dyDescent="0.3">
      <c r="C9814">
        <v>9337</v>
      </c>
      <c r="D9814" s="40">
        <v>3.2899487798627405</v>
      </c>
      <c r="I9814">
        <v>9337</v>
      </c>
      <c r="J9814" s="134">
        <v>0.18308109584301602</v>
      </c>
    </row>
    <row r="9815" spans="3:10" x14ac:dyDescent="0.3">
      <c r="C9815">
        <v>9338</v>
      </c>
      <c r="D9815" s="40">
        <v>2.6258576847598007</v>
      </c>
      <c r="I9815">
        <v>9338</v>
      </c>
      <c r="J9815" s="134">
        <v>0.26275692955346641</v>
      </c>
    </row>
    <row r="9816" spans="3:10" x14ac:dyDescent="0.3">
      <c r="C9816">
        <v>9339</v>
      </c>
      <c r="D9816" s="40">
        <v>2.344866545407247</v>
      </c>
      <c r="I9816">
        <v>9339</v>
      </c>
      <c r="J9816" s="134">
        <v>0.23655249329592865</v>
      </c>
    </row>
    <row r="9817" spans="3:10" x14ac:dyDescent="0.3">
      <c r="C9817">
        <v>9340</v>
      </c>
      <c r="D9817" s="40">
        <v>2.1937361421951365</v>
      </c>
      <c r="I9817">
        <v>9340</v>
      </c>
      <c r="J9817" s="134">
        <v>0.33813235596776825</v>
      </c>
    </row>
    <row r="9818" spans="3:10" x14ac:dyDescent="0.3">
      <c r="C9818">
        <v>9341</v>
      </c>
      <c r="D9818" s="40">
        <v>1.6957502824663622</v>
      </c>
      <c r="I9818">
        <v>9341</v>
      </c>
      <c r="J9818" s="134">
        <v>0.23520258700635255</v>
      </c>
    </row>
    <row r="9819" spans="3:10" x14ac:dyDescent="0.3">
      <c r="C9819">
        <v>9342</v>
      </c>
      <c r="D9819" s="40">
        <v>2.8041832944968563</v>
      </c>
      <c r="I9819">
        <v>9342</v>
      </c>
      <c r="J9819" s="134">
        <v>0.33125252032886521</v>
      </c>
    </row>
    <row r="9820" spans="3:10" x14ac:dyDescent="0.3">
      <c r="C9820">
        <v>9343</v>
      </c>
      <c r="D9820" s="40">
        <v>2.9542857061559182</v>
      </c>
      <c r="I9820">
        <v>9343</v>
      </c>
      <c r="J9820" s="134">
        <v>0.18964324841223634</v>
      </c>
    </row>
    <row r="9821" spans="3:10" x14ac:dyDescent="0.3">
      <c r="C9821">
        <v>9344</v>
      </c>
      <c r="D9821" s="40">
        <v>2.7271312628423097</v>
      </c>
      <c r="I9821">
        <v>9344</v>
      </c>
      <c r="J9821" s="134">
        <v>0.1368343804131098</v>
      </c>
    </row>
    <row r="9822" spans="3:10" x14ac:dyDescent="0.3">
      <c r="C9822">
        <v>9345</v>
      </c>
      <c r="D9822" s="40">
        <v>1.9791836060478061</v>
      </c>
      <c r="I9822">
        <v>9345</v>
      </c>
      <c r="J9822" s="134">
        <v>9.1388646654319894E-2</v>
      </c>
    </row>
    <row r="9823" spans="3:10" x14ac:dyDescent="0.3">
      <c r="C9823">
        <v>9346</v>
      </c>
      <c r="D9823" s="40">
        <v>2.3567826720457035</v>
      </c>
      <c r="I9823">
        <v>9346</v>
      </c>
      <c r="J9823" s="134">
        <v>0.37503085265432734</v>
      </c>
    </row>
    <row r="9824" spans="3:10" x14ac:dyDescent="0.3">
      <c r="C9824">
        <v>9347</v>
      </c>
      <c r="D9824" s="40">
        <v>1.9482152005561804</v>
      </c>
      <c r="I9824">
        <v>9347</v>
      </c>
      <c r="J9824" s="134">
        <v>0.15853480585513324</v>
      </c>
    </row>
    <row r="9825" spans="3:10" x14ac:dyDescent="0.3">
      <c r="C9825">
        <v>9348</v>
      </c>
      <c r="D9825" s="40">
        <v>1.4509302648972335</v>
      </c>
      <c r="I9825">
        <v>9348</v>
      </c>
      <c r="J9825" s="134">
        <v>0.2755033811358405</v>
      </c>
    </row>
    <row r="9826" spans="3:10" x14ac:dyDescent="0.3">
      <c r="C9826">
        <v>9349</v>
      </c>
      <c r="D9826" s="40">
        <v>2.7977764621583212</v>
      </c>
      <c r="I9826">
        <v>9349</v>
      </c>
      <c r="J9826" s="134">
        <v>9.1218732761222387E-2</v>
      </c>
    </row>
    <row r="9827" spans="3:10" x14ac:dyDescent="0.3">
      <c r="C9827">
        <v>9350</v>
      </c>
      <c r="D9827" s="40">
        <v>2.3048752745890928</v>
      </c>
      <c r="I9827">
        <v>9350</v>
      </c>
      <c r="J9827" s="134">
        <v>0.10986295934626655</v>
      </c>
    </row>
    <row r="9828" spans="3:10" x14ac:dyDescent="0.3">
      <c r="C9828">
        <v>9351</v>
      </c>
      <c r="D9828" s="40">
        <v>2.4274275117645545</v>
      </c>
      <c r="I9828">
        <v>9351</v>
      </c>
      <c r="J9828" s="134">
        <v>0.17681864594114516</v>
      </c>
    </row>
    <row r="9829" spans="3:10" x14ac:dyDescent="0.3">
      <c r="C9829">
        <v>9352</v>
      </c>
      <c r="D9829" s="40">
        <v>1.9801344489052415</v>
      </c>
      <c r="I9829">
        <v>9352</v>
      </c>
      <c r="J9829" s="134">
        <v>0.20306620377736628</v>
      </c>
    </row>
    <row r="9830" spans="3:10" x14ac:dyDescent="0.3">
      <c r="C9830">
        <v>9353</v>
      </c>
      <c r="D9830" s="40">
        <v>3.4700733761770208</v>
      </c>
      <c r="I9830">
        <v>9353</v>
      </c>
      <c r="J9830" s="134">
        <v>0.29264252279224778</v>
      </c>
    </row>
    <row r="9831" spans="3:10" x14ac:dyDescent="0.3">
      <c r="C9831">
        <v>9354</v>
      </c>
      <c r="D9831" s="40">
        <v>2.3505719487587351</v>
      </c>
      <c r="I9831">
        <v>9354</v>
      </c>
      <c r="J9831" s="134">
        <v>0.39459518264290616</v>
      </c>
    </row>
    <row r="9832" spans="3:10" x14ac:dyDescent="0.3">
      <c r="C9832">
        <v>9355</v>
      </c>
      <c r="D9832" s="40">
        <v>3.2077543645154178</v>
      </c>
      <c r="I9832">
        <v>9355</v>
      </c>
      <c r="J9832" s="134">
        <v>0.27663352160948862</v>
      </c>
    </row>
    <row r="9833" spans="3:10" x14ac:dyDescent="0.3">
      <c r="C9833">
        <v>9356</v>
      </c>
      <c r="D9833" s="40">
        <v>2.29064088428018</v>
      </c>
      <c r="I9833">
        <v>9356</v>
      </c>
      <c r="J9833" s="134">
        <v>0.22930592677045536</v>
      </c>
    </row>
    <row r="9834" spans="3:10" x14ac:dyDescent="0.3">
      <c r="C9834">
        <v>9357</v>
      </c>
      <c r="D9834" s="40">
        <v>2.6119518067869643</v>
      </c>
      <c r="I9834">
        <v>9357</v>
      </c>
      <c r="J9834" s="134">
        <v>0.29890173533659281</v>
      </c>
    </row>
    <row r="9835" spans="3:10" x14ac:dyDescent="0.3">
      <c r="C9835">
        <v>9358</v>
      </c>
      <c r="D9835" s="40">
        <v>2.3806528038054529</v>
      </c>
      <c r="I9835">
        <v>9358</v>
      </c>
      <c r="J9835" s="134">
        <v>0.26303207648449556</v>
      </c>
    </row>
    <row r="9836" spans="3:10" x14ac:dyDescent="0.3">
      <c r="C9836">
        <v>9359</v>
      </c>
      <c r="D9836" s="40">
        <v>2.8911740137528876</v>
      </c>
      <c r="I9836">
        <v>9359</v>
      </c>
      <c r="J9836" s="134">
        <v>0.23814807577711683</v>
      </c>
    </row>
    <row r="9837" spans="3:10" x14ac:dyDescent="0.3">
      <c r="C9837">
        <v>9360</v>
      </c>
      <c r="D9837" s="40">
        <v>2.5834193026936285</v>
      </c>
      <c r="I9837">
        <v>9360</v>
      </c>
      <c r="J9837" s="134">
        <v>0.27340669529568529</v>
      </c>
    </row>
    <row r="9838" spans="3:10" x14ac:dyDescent="0.3">
      <c r="C9838">
        <v>9361</v>
      </c>
      <c r="D9838" s="40">
        <v>2.8165573694606811</v>
      </c>
      <c r="I9838">
        <v>9361</v>
      </c>
      <c r="J9838" s="134">
        <v>0.28385303444307874</v>
      </c>
    </row>
    <row r="9839" spans="3:10" x14ac:dyDescent="0.3">
      <c r="C9839">
        <v>9362</v>
      </c>
      <c r="D9839" s="40">
        <v>2.283262668648165</v>
      </c>
      <c r="I9839">
        <v>9362</v>
      </c>
      <c r="J9839" s="134">
        <v>0.21082141689724354</v>
      </c>
    </row>
    <row r="9840" spans="3:10" x14ac:dyDescent="0.3">
      <c r="C9840">
        <v>9363</v>
      </c>
      <c r="D9840" s="40">
        <v>3.1467924469776447</v>
      </c>
      <c r="I9840">
        <v>9363</v>
      </c>
      <c r="J9840" s="134">
        <v>0.23722897969093348</v>
      </c>
    </row>
    <row r="9841" spans="3:10" x14ac:dyDescent="0.3">
      <c r="C9841">
        <v>9364</v>
      </c>
      <c r="D9841" s="40">
        <v>2.65720563847117</v>
      </c>
      <c r="I9841">
        <v>9364</v>
      </c>
      <c r="J9841" s="134">
        <v>0.30740267189466541</v>
      </c>
    </row>
    <row r="9842" spans="3:10" x14ac:dyDescent="0.3">
      <c r="C9842">
        <v>9365</v>
      </c>
      <c r="D9842" s="40">
        <v>3.0837525958311649</v>
      </c>
      <c r="I9842">
        <v>9365</v>
      </c>
      <c r="J9842" s="134">
        <v>0.32463564913989118</v>
      </c>
    </row>
    <row r="9843" spans="3:10" x14ac:dyDescent="0.3">
      <c r="C9843">
        <v>9366</v>
      </c>
      <c r="D9843" s="40">
        <v>2.3716604651823228</v>
      </c>
      <c r="I9843">
        <v>9366</v>
      </c>
      <c r="J9843" s="134">
        <v>0.15464830399448193</v>
      </c>
    </row>
    <row r="9844" spans="3:10" x14ac:dyDescent="0.3">
      <c r="C9844">
        <v>9367</v>
      </c>
      <c r="D9844" s="40">
        <v>1.9601808800661522</v>
      </c>
      <c r="I9844">
        <v>9367</v>
      </c>
      <c r="J9844" s="134">
        <v>0.11151735588906497</v>
      </c>
    </row>
    <row r="9845" spans="3:10" x14ac:dyDescent="0.3">
      <c r="C9845">
        <v>9368</v>
      </c>
      <c r="D9845" s="40">
        <v>1.5480981581519255</v>
      </c>
      <c r="I9845">
        <v>9368</v>
      </c>
      <c r="J9845" s="134">
        <v>0.25214027969449582</v>
      </c>
    </row>
    <row r="9846" spans="3:10" x14ac:dyDescent="0.3">
      <c r="C9846">
        <v>9369</v>
      </c>
      <c r="D9846" s="40">
        <v>1.8526518829728347</v>
      </c>
      <c r="I9846">
        <v>9369</v>
      </c>
      <c r="J9846" s="134">
        <v>0.27456406445716586</v>
      </c>
    </row>
    <row r="9847" spans="3:10" x14ac:dyDescent="0.3">
      <c r="C9847">
        <v>9370</v>
      </c>
      <c r="D9847" s="40">
        <v>1.5742769580666132</v>
      </c>
      <c r="I9847">
        <v>9370</v>
      </c>
      <c r="J9847" s="134">
        <v>0.11486452330978669</v>
      </c>
    </row>
    <row r="9848" spans="3:10" x14ac:dyDescent="0.3">
      <c r="C9848">
        <v>9371</v>
      </c>
      <c r="D9848" s="40">
        <v>3.2380288042463738</v>
      </c>
      <c r="I9848">
        <v>9371</v>
      </c>
      <c r="J9848" s="134">
        <v>0.10117600286216688</v>
      </c>
    </row>
    <row r="9849" spans="3:10" x14ac:dyDescent="0.3">
      <c r="C9849">
        <v>9372</v>
      </c>
      <c r="D9849" s="40">
        <v>2.4804112177354596</v>
      </c>
      <c r="I9849">
        <v>9372</v>
      </c>
      <c r="J9849" s="134">
        <v>0.18593863384814902</v>
      </c>
    </row>
    <row r="9850" spans="3:10" x14ac:dyDescent="0.3">
      <c r="C9850">
        <v>9373</v>
      </c>
      <c r="D9850" s="40">
        <v>1.9920838337560234</v>
      </c>
      <c r="I9850">
        <v>9373</v>
      </c>
      <c r="J9850" s="134">
        <v>0.30211294985535164</v>
      </c>
    </row>
    <row r="9851" spans="3:10" x14ac:dyDescent="0.3">
      <c r="C9851">
        <v>9374</v>
      </c>
      <c r="D9851" s="40">
        <v>1.9397858019525487</v>
      </c>
      <c r="I9851">
        <v>9374</v>
      </c>
      <c r="J9851" s="134">
        <v>0.34973266693834315</v>
      </c>
    </row>
    <row r="9852" spans="3:10" x14ac:dyDescent="0.3">
      <c r="C9852">
        <v>9375</v>
      </c>
      <c r="D9852" s="40">
        <v>3.5966718007655927</v>
      </c>
      <c r="I9852">
        <v>9375</v>
      </c>
      <c r="J9852" s="134">
        <v>0.15745080236984288</v>
      </c>
    </row>
    <row r="9853" spans="3:10" x14ac:dyDescent="0.3">
      <c r="C9853">
        <v>9376</v>
      </c>
      <c r="D9853" s="40">
        <v>2.4468485485149811</v>
      </c>
      <c r="I9853">
        <v>9376</v>
      </c>
      <c r="J9853" s="134">
        <v>0.15985589992988869</v>
      </c>
    </row>
    <row r="9854" spans="3:10" x14ac:dyDescent="0.3">
      <c r="C9854">
        <v>9377</v>
      </c>
      <c r="D9854" s="40">
        <v>2.5314466766898698</v>
      </c>
      <c r="I9854">
        <v>9377</v>
      </c>
      <c r="J9854" s="134">
        <v>0.18284366770805804</v>
      </c>
    </row>
    <row r="9855" spans="3:10" x14ac:dyDescent="0.3">
      <c r="C9855">
        <v>9378</v>
      </c>
      <c r="D9855" s="40">
        <v>2.6588821812259713</v>
      </c>
      <c r="I9855">
        <v>9378</v>
      </c>
      <c r="J9855" s="134">
        <v>0.27848827184665614</v>
      </c>
    </row>
    <row r="9856" spans="3:10" x14ac:dyDescent="0.3">
      <c r="C9856">
        <v>9379</v>
      </c>
      <c r="D9856" s="40">
        <v>2.7462927374299202</v>
      </c>
      <c r="I9856">
        <v>9379</v>
      </c>
      <c r="J9856" s="134">
        <v>0.29345119737268743</v>
      </c>
    </row>
    <row r="9857" spans="3:10" x14ac:dyDescent="0.3">
      <c r="C9857">
        <v>9380</v>
      </c>
      <c r="D9857" s="40">
        <v>2.2545665227878149</v>
      </c>
      <c r="I9857">
        <v>9380</v>
      </c>
      <c r="J9857" s="134">
        <v>0.33894295483798098</v>
      </c>
    </row>
    <row r="9858" spans="3:10" x14ac:dyDescent="0.3">
      <c r="C9858">
        <v>9381</v>
      </c>
      <c r="D9858" s="40">
        <v>2.3376316960041148</v>
      </c>
      <c r="I9858">
        <v>9381</v>
      </c>
      <c r="J9858" s="134">
        <v>0.28549628295808871</v>
      </c>
    </row>
    <row r="9859" spans="3:10" x14ac:dyDescent="0.3">
      <c r="C9859">
        <v>9382</v>
      </c>
      <c r="D9859" s="40">
        <v>2.3604819325527706</v>
      </c>
      <c r="I9859">
        <v>9382</v>
      </c>
      <c r="J9859" s="134">
        <v>0.29036369972398934</v>
      </c>
    </row>
    <row r="9860" spans="3:10" x14ac:dyDescent="0.3">
      <c r="C9860">
        <v>9383</v>
      </c>
      <c r="D9860" s="40">
        <v>3.414753328499569</v>
      </c>
      <c r="I9860">
        <v>9383</v>
      </c>
      <c r="J9860" s="134">
        <v>0.1782246435212218</v>
      </c>
    </row>
    <row r="9861" spans="3:10" x14ac:dyDescent="0.3">
      <c r="C9861">
        <v>9384</v>
      </c>
      <c r="D9861" s="40">
        <v>2.7090758388088561</v>
      </c>
      <c r="I9861">
        <v>9384</v>
      </c>
      <c r="J9861" s="134">
        <v>0.24034739715993636</v>
      </c>
    </row>
    <row r="9862" spans="3:10" x14ac:dyDescent="0.3">
      <c r="C9862">
        <v>9385</v>
      </c>
      <c r="D9862" s="40">
        <v>2.714439333990879</v>
      </c>
      <c r="I9862">
        <v>9385</v>
      </c>
      <c r="J9862" s="134">
        <v>0.18922523922154721</v>
      </c>
    </row>
    <row r="9863" spans="3:10" x14ac:dyDescent="0.3">
      <c r="C9863">
        <v>9386</v>
      </c>
      <c r="D9863" s="40">
        <v>2.395035611271457</v>
      </c>
      <c r="I9863">
        <v>9386</v>
      </c>
      <c r="J9863" s="134">
        <v>0.27065983802122129</v>
      </c>
    </row>
    <row r="9864" spans="3:10" x14ac:dyDescent="0.3">
      <c r="C9864">
        <v>9387</v>
      </c>
      <c r="D9864" s="40">
        <v>2.8621379951218766</v>
      </c>
      <c r="I9864">
        <v>9387</v>
      </c>
      <c r="J9864" s="134">
        <v>0.28071786808040122</v>
      </c>
    </row>
    <row r="9865" spans="3:10" x14ac:dyDescent="0.3">
      <c r="C9865">
        <v>9388</v>
      </c>
      <c r="D9865" s="40">
        <v>2.2012675239714294</v>
      </c>
      <c r="I9865">
        <v>9388</v>
      </c>
      <c r="J9865" s="134">
        <v>0.29243786617060175</v>
      </c>
    </row>
    <row r="9866" spans="3:10" x14ac:dyDescent="0.3">
      <c r="C9866">
        <v>9389</v>
      </c>
      <c r="D9866" s="40">
        <v>3.1222923376025671</v>
      </c>
      <c r="I9866">
        <v>9389</v>
      </c>
      <c r="J9866" s="134">
        <v>0.34456047710786963</v>
      </c>
    </row>
    <row r="9867" spans="3:10" x14ac:dyDescent="0.3">
      <c r="C9867">
        <v>9390</v>
      </c>
      <c r="D9867" s="40">
        <v>2.6436898518985692</v>
      </c>
      <c r="I9867">
        <v>9390</v>
      </c>
      <c r="J9867" s="134">
        <v>0.32507070209987599</v>
      </c>
    </row>
    <row r="9868" spans="3:10" x14ac:dyDescent="0.3">
      <c r="C9868">
        <v>9391</v>
      </c>
      <c r="D9868" s="40">
        <v>2.8280988777138445</v>
      </c>
      <c r="I9868">
        <v>9391</v>
      </c>
      <c r="J9868" s="134">
        <v>0.2543454463611281</v>
      </c>
    </row>
    <row r="9869" spans="3:10" x14ac:dyDescent="0.3">
      <c r="C9869">
        <v>9392</v>
      </c>
      <c r="D9869" s="40">
        <v>2.4433159183582807</v>
      </c>
      <c r="I9869">
        <v>9392</v>
      </c>
      <c r="J9869" s="134">
        <v>0.33792598556750697</v>
      </c>
    </row>
    <row r="9870" spans="3:10" x14ac:dyDescent="0.3">
      <c r="C9870">
        <v>9393</v>
      </c>
      <c r="D9870" s="40">
        <v>1.9001410405095811</v>
      </c>
      <c r="I9870">
        <v>9393</v>
      </c>
      <c r="J9870" s="134">
        <v>0.24903473912602281</v>
      </c>
    </row>
    <row r="9871" spans="3:10" x14ac:dyDescent="0.3">
      <c r="C9871">
        <v>9394</v>
      </c>
      <c r="D9871" s="40">
        <v>2.7299512064408504</v>
      </c>
      <c r="I9871">
        <v>9394</v>
      </c>
      <c r="J9871" s="134">
        <v>0.22931185165667056</v>
      </c>
    </row>
    <row r="9872" spans="3:10" x14ac:dyDescent="0.3">
      <c r="C9872">
        <v>9395</v>
      </c>
      <c r="D9872" s="40">
        <v>2.2199628982598063</v>
      </c>
      <c r="I9872">
        <v>9395</v>
      </c>
      <c r="J9872" s="134">
        <v>0.18952283698698746</v>
      </c>
    </row>
    <row r="9873" spans="3:10" x14ac:dyDescent="0.3">
      <c r="C9873">
        <v>9396</v>
      </c>
      <c r="D9873" s="40">
        <v>1.8156337927047079</v>
      </c>
      <c r="I9873">
        <v>9396</v>
      </c>
      <c r="J9873" s="134">
        <v>0.1986233932479653</v>
      </c>
    </row>
    <row r="9874" spans="3:10" x14ac:dyDescent="0.3">
      <c r="C9874">
        <v>9397</v>
      </c>
      <c r="D9874" s="40">
        <v>2.1833228507187439</v>
      </c>
      <c r="I9874">
        <v>9397</v>
      </c>
      <c r="J9874" s="134">
        <v>7.3244679655956046E-2</v>
      </c>
    </row>
    <row r="9875" spans="3:10" x14ac:dyDescent="0.3">
      <c r="C9875">
        <v>9398</v>
      </c>
      <c r="D9875" s="40">
        <v>2.044636330233236</v>
      </c>
      <c r="I9875">
        <v>9398</v>
      </c>
      <c r="J9875" s="134">
        <v>0.25479025296812474</v>
      </c>
    </row>
    <row r="9876" spans="3:10" x14ac:dyDescent="0.3">
      <c r="C9876">
        <v>9399</v>
      </c>
      <c r="D9876" s="40">
        <v>2.2254535800028643</v>
      </c>
      <c r="I9876">
        <v>9399</v>
      </c>
      <c r="J9876" s="134">
        <v>0.3341059970761413</v>
      </c>
    </row>
    <row r="9877" spans="3:10" x14ac:dyDescent="0.3">
      <c r="C9877">
        <v>9400</v>
      </c>
      <c r="D9877" s="40">
        <v>2.7238265387788081</v>
      </c>
      <c r="I9877">
        <v>9400</v>
      </c>
      <c r="J9877" s="134">
        <v>0.35703509821911417</v>
      </c>
    </row>
    <row r="9878" spans="3:10" x14ac:dyDescent="0.3">
      <c r="C9878">
        <v>9401</v>
      </c>
      <c r="D9878" s="40">
        <v>2.1117186037758997</v>
      </c>
      <c r="I9878">
        <v>9401</v>
      </c>
      <c r="J9878" s="134">
        <v>0.25339342811653665</v>
      </c>
    </row>
    <row r="9879" spans="3:10" x14ac:dyDescent="0.3">
      <c r="C9879">
        <v>9402</v>
      </c>
      <c r="D9879" s="40">
        <v>2.3558705020074253</v>
      </c>
      <c r="I9879">
        <v>9402</v>
      </c>
      <c r="J9879" s="134">
        <v>0.24748466940241398</v>
      </c>
    </row>
    <row r="9880" spans="3:10" x14ac:dyDescent="0.3">
      <c r="C9880">
        <v>9403</v>
      </c>
      <c r="D9880" s="40">
        <v>2.4763309301877903</v>
      </c>
      <c r="I9880">
        <v>9403</v>
      </c>
      <c r="J9880" s="134">
        <v>0.28965652935270181</v>
      </c>
    </row>
    <row r="9881" spans="3:10" x14ac:dyDescent="0.3">
      <c r="C9881">
        <v>9404</v>
      </c>
      <c r="D9881" s="40">
        <v>2.8295324149705157</v>
      </c>
      <c r="I9881">
        <v>9404</v>
      </c>
      <c r="J9881" s="134">
        <v>0.27057138516336954</v>
      </c>
    </row>
    <row r="9882" spans="3:10" x14ac:dyDescent="0.3">
      <c r="C9882">
        <v>9405</v>
      </c>
      <c r="D9882" s="40">
        <v>2.3355082629110608</v>
      </c>
      <c r="I9882">
        <v>9405</v>
      </c>
      <c r="J9882" s="134">
        <v>0.17825287471516416</v>
      </c>
    </row>
    <row r="9883" spans="3:10" x14ac:dyDescent="0.3">
      <c r="C9883">
        <v>9406</v>
      </c>
      <c r="D9883" s="40">
        <v>2.5773006298844203</v>
      </c>
      <c r="I9883">
        <v>9406</v>
      </c>
      <c r="J9883" s="134">
        <v>0.29522910359233334</v>
      </c>
    </row>
    <row r="9884" spans="3:10" x14ac:dyDescent="0.3">
      <c r="C9884">
        <v>9407</v>
      </c>
      <c r="D9884" s="40">
        <v>2.6514232822056734</v>
      </c>
      <c r="I9884">
        <v>9407</v>
      </c>
      <c r="J9884" s="134">
        <v>0.19732766023467119</v>
      </c>
    </row>
    <row r="9885" spans="3:10" x14ac:dyDescent="0.3">
      <c r="C9885">
        <v>9408</v>
      </c>
      <c r="D9885" s="40">
        <v>3.0978793181984123</v>
      </c>
      <c r="I9885">
        <v>9408</v>
      </c>
      <c r="J9885" s="134">
        <v>0.20545888414827518</v>
      </c>
    </row>
    <row r="9886" spans="3:10" x14ac:dyDescent="0.3">
      <c r="C9886">
        <v>9409</v>
      </c>
      <c r="D9886" s="40">
        <v>1.7691912554742537</v>
      </c>
      <c r="I9886">
        <v>9409</v>
      </c>
      <c r="J9886" s="134">
        <v>7.0772053273872482E-2</v>
      </c>
    </row>
    <row r="9887" spans="3:10" x14ac:dyDescent="0.3">
      <c r="C9887">
        <v>9410</v>
      </c>
      <c r="D9887" s="40">
        <v>1.624350260108131</v>
      </c>
      <c r="I9887">
        <v>9410</v>
      </c>
      <c r="J9887" s="134">
        <v>0.15806115154930556</v>
      </c>
    </row>
    <row r="9888" spans="3:10" x14ac:dyDescent="0.3">
      <c r="C9888">
        <v>9411</v>
      </c>
      <c r="D9888" s="40">
        <v>1.9282788783181417</v>
      </c>
      <c r="I9888">
        <v>9411</v>
      </c>
      <c r="J9888" s="134">
        <v>0.30016027046578619</v>
      </c>
    </row>
    <row r="9889" spans="3:10" x14ac:dyDescent="0.3">
      <c r="C9889">
        <v>9412</v>
      </c>
      <c r="D9889" s="40">
        <v>2.5397020434263653</v>
      </c>
      <c r="I9889">
        <v>9412</v>
      </c>
      <c r="J9889" s="134">
        <v>0.25268438016274986</v>
      </c>
    </row>
    <row r="9890" spans="3:10" x14ac:dyDescent="0.3">
      <c r="C9890">
        <v>9413</v>
      </c>
      <c r="D9890" s="40">
        <v>2.1327496302144668</v>
      </c>
      <c r="I9890">
        <v>9413</v>
      </c>
      <c r="J9890" s="134">
        <v>0.28951554732695839</v>
      </c>
    </row>
    <row r="9891" spans="3:10" x14ac:dyDescent="0.3">
      <c r="C9891">
        <v>9414</v>
      </c>
      <c r="D9891" s="40">
        <v>3.1339504354889667</v>
      </c>
      <c r="I9891">
        <v>9414</v>
      </c>
      <c r="J9891" s="134">
        <v>0.22662776344503732</v>
      </c>
    </row>
    <row r="9892" spans="3:10" x14ac:dyDescent="0.3">
      <c r="C9892">
        <v>9415</v>
      </c>
      <c r="D9892" s="40">
        <v>2.9942945636432596</v>
      </c>
      <c r="I9892">
        <v>9415</v>
      </c>
      <c r="J9892" s="134">
        <v>0.34641917206476136</v>
      </c>
    </row>
    <row r="9893" spans="3:10" x14ac:dyDescent="0.3">
      <c r="C9893">
        <v>9416</v>
      </c>
      <c r="D9893" s="40">
        <v>1.7638922305453839</v>
      </c>
      <c r="I9893">
        <v>9416</v>
      </c>
      <c r="J9893" s="134">
        <v>0.24972051930173733</v>
      </c>
    </row>
    <row r="9894" spans="3:10" x14ac:dyDescent="0.3">
      <c r="C9894">
        <v>9417</v>
      </c>
      <c r="D9894" s="40">
        <v>1.9089885324183355</v>
      </c>
      <c r="I9894">
        <v>9417</v>
      </c>
      <c r="J9894" s="134">
        <v>0.21383299678399004</v>
      </c>
    </row>
    <row r="9895" spans="3:10" x14ac:dyDescent="0.3">
      <c r="C9895">
        <v>9418</v>
      </c>
      <c r="D9895" s="40">
        <v>2.5418692283340047</v>
      </c>
      <c r="I9895">
        <v>9418</v>
      </c>
      <c r="J9895" s="134">
        <v>0.18025752541426665</v>
      </c>
    </row>
    <row r="9896" spans="3:10" x14ac:dyDescent="0.3">
      <c r="C9896">
        <v>9419</v>
      </c>
      <c r="D9896" s="40">
        <v>3.3384575215149503</v>
      </c>
      <c r="I9896">
        <v>9419</v>
      </c>
      <c r="J9896" s="134">
        <v>0.24103624201448248</v>
      </c>
    </row>
    <row r="9897" spans="3:10" x14ac:dyDescent="0.3">
      <c r="C9897">
        <v>9420</v>
      </c>
      <c r="D9897" s="40">
        <v>2.5774668789255553</v>
      </c>
      <c r="I9897">
        <v>9420</v>
      </c>
      <c r="J9897" s="134">
        <v>0.13713058966316116</v>
      </c>
    </row>
    <row r="9898" spans="3:10" x14ac:dyDescent="0.3">
      <c r="C9898">
        <v>9421</v>
      </c>
      <c r="D9898" s="40">
        <v>3.0825839239611623</v>
      </c>
      <c r="I9898">
        <v>9421</v>
      </c>
      <c r="J9898" s="134">
        <v>0.19114256713831268</v>
      </c>
    </row>
    <row r="9899" spans="3:10" x14ac:dyDescent="0.3">
      <c r="C9899">
        <v>9422</v>
      </c>
      <c r="D9899" s="40">
        <v>2.7388900559738985</v>
      </c>
      <c r="I9899">
        <v>9422</v>
      </c>
      <c r="J9899" s="134">
        <v>0.30872169047973474</v>
      </c>
    </row>
    <row r="9900" spans="3:10" x14ac:dyDescent="0.3">
      <c r="C9900">
        <v>9423</v>
      </c>
      <c r="D9900" s="40">
        <v>2.8164326916867855</v>
      </c>
      <c r="I9900">
        <v>9423</v>
      </c>
      <c r="J9900" s="134">
        <v>0.35901716257506755</v>
      </c>
    </row>
    <row r="9901" spans="3:10" x14ac:dyDescent="0.3">
      <c r="C9901">
        <v>9424</v>
      </c>
      <c r="D9901" s="40">
        <v>1.9502735253470571</v>
      </c>
      <c r="I9901">
        <v>9424</v>
      </c>
      <c r="J9901" s="134">
        <v>0.28632260577545288</v>
      </c>
    </row>
    <row r="9902" spans="3:10" x14ac:dyDescent="0.3">
      <c r="C9902">
        <v>9425</v>
      </c>
      <c r="D9902" s="40">
        <v>2.6720834079611473</v>
      </c>
      <c r="I9902">
        <v>9425</v>
      </c>
      <c r="J9902" s="134">
        <v>0.31456629994058138</v>
      </c>
    </row>
    <row r="9903" spans="3:10" x14ac:dyDescent="0.3">
      <c r="C9903">
        <v>9426</v>
      </c>
      <c r="D9903" s="40">
        <v>1.8167977820600121</v>
      </c>
      <c r="I9903">
        <v>9426</v>
      </c>
      <c r="J9903" s="134">
        <v>0.30721980708929886</v>
      </c>
    </row>
    <row r="9904" spans="3:10" x14ac:dyDescent="0.3">
      <c r="C9904">
        <v>9427</v>
      </c>
      <c r="D9904" s="40">
        <v>2.6233576047474858</v>
      </c>
      <c r="I9904">
        <v>9427</v>
      </c>
      <c r="J9904" s="134">
        <v>0.16231114969450178</v>
      </c>
    </row>
    <row r="9905" spans="3:10" x14ac:dyDescent="0.3">
      <c r="C9905">
        <v>9428</v>
      </c>
      <c r="D9905" s="40">
        <v>2.9915936333446362</v>
      </c>
      <c r="I9905">
        <v>9428</v>
      </c>
      <c r="J9905" s="134">
        <v>0.36102570023746727</v>
      </c>
    </row>
    <row r="9906" spans="3:10" x14ac:dyDescent="0.3">
      <c r="C9906">
        <v>9429</v>
      </c>
      <c r="D9906" s="40">
        <v>2.4072678553199749</v>
      </c>
      <c r="I9906">
        <v>9429</v>
      </c>
      <c r="J9906" s="134">
        <v>5.3136202932981602E-2</v>
      </c>
    </row>
    <row r="9907" spans="3:10" x14ac:dyDescent="0.3">
      <c r="C9907">
        <v>9430</v>
      </c>
      <c r="D9907" s="40">
        <v>3.0494838045411337</v>
      </c>
      <c r="I9907">
        <v>9430</v>
      </c>
      <c r="J9907" s="134">
        <v>0.25278911778738489</v>
      </c>
    </row>
    <row r="9908" spans="3:10" x14ac:dyDescent="0.3">
      <c r="C9908">
        <v>9431</v>
      </c>
      <c r="D9908" s="40">
        <v>2.5902792394396528</v>
      </c>
      <c r="I9908">
        <v>9431</v>
      </c>
      <c r="J9908" s="134">
        <v>0.25818040104812612</v>
      </c>
    </row>
    <row r="9909" spans="3:10" x14ac:dyDescent="0.3">
      <c r="C9909">
        <v>9432</v>
      </c>
      <c r="D9909" s="40">
        <v>2.7234298154703018</v>
      </c>
      <c r="I9909">
        <v>9432</v>
      </c>
      <c r="J9909" s="134">
        <v>0.18313317953830843</v>
      </c>
    </row>
    <row r="9910" spans="3:10" x14ac:dyDescent="0.3">
      <c r="C9910">
        <v>9433</v>
      </c>
      <c r="D9910" s="40">
        <v>2.3769560203747306</v>
      </c>
      <c r="I9910">
        <v>9433</v>
      </c>
      <c r="J9910" s="134">
        <v>0.27902034501361461</v>
      </c>
    </row>
    <row r="9911" spans="3:10" x14ac:dyDescent="0.3">
      <c r="C9911">
        <v>9434</v>
      </c>
      <c r="D9911" s="40">
        <v>2.5873123376573259</v>
      </c>
      <c r="I9911">
        <v>9434</v>
      </c>
      <c r="J9911" s="134">
        <v>0.13512098759956448</v>
      </c>
    </row>
    <row r="9912" spans="3:10" x14ac:dyDescent="0.3">
      <c r="C9912">
        <v>9435</v>
      </c>
      <c r="D9912" s="40">
        <v>1.8390073494758514</v>
      </c>
      <c r="I9912">
        <v>9435</v>
      </c>
      <c r="J9912" s="134">
        <v>0.15810271912582841</v>
      </c>
    </row>
    <row r="9913" spans="3:10" x14ac:dyDescent="0.3">
      <c r="C9913">
        <v>9436</v>
      </c>
      <c r="D9913" s="40">
        <v>3.3556916031927146</v>
      </c>
      <c r="I9913">
        <v>9436</v>
      </c>
      <c r="J9913" s="134">
        <v>0.35804159279241943</v>
      </c>
    </row>
    <row r="9914" spans="3:10" x14ac:dyDescent="0.3">
      <c r="C9914">
        <v>9437</v>
      </c>
      <c r="D9914" s="40">
        <v>3.1314578001473947</v>
      </c>
      <c r="I9914">
        <v>9437</v>
      </c>
      <c r="J9914" s="134">
        <v>0.30022113299090014</v>
      </c>
    </row>
    <row r="9915" spans="3:10" x14ac:dyDescent="0.3">
      <c r="C9915">
        <v>9438</v>
      </c>
      <c r="D9915" s="40">
        <v>2.8565463241442814</v>
      </c>
      <c r="I9915">
        <v>9438</v>
      </c>
      <c r="J9915" s="134">
        <v>0.21719535449832006</v>
      </c>
    </row>
    <row r="9916" spans="3:10" x14ac:dyDescent="0.3">
      <c r="C9916">
        <v>9439</v>
      </c>
      <c r="D9916" s="40">
        <v>2.6099422502740435</v>
      </c>
      <c r="I9916">
        <v>9439</v>
      </c>
      <c r="J9916" s="134">
        <v>0.24390169500381798</v>
      </c>
    </row>
    <row r="9917" spans="3:10" x14ac:dyDescent="0.3">
      <c r="C9917">
        <v>9440</v>
      </c>
      <c r="D9917" s="40">
        <v>2.6901863415355494</v>
      </c>
      <c r="I9917">
        <v>9440</v>
      </c>
      <c r="J9917" s="134">
        <v>0.16976916173992218</v>
      </c>
    </row>
    <row r="9918" spans="3:10" x14ac:dyDescent="0.3">
      <c r="C9918">
        <v>9441</v>
      </c>
      <c r="D9918" s="40">
        <v>3.5323332028667389</v>
      </c>
      <c r="I9918">
        <v>9441</v>
      </c>
      <c r="J9918" s="134">
        <v>0.22957955597216584</v>
      </c>
    </row>
    <row r="9919" spans="3:10" x14ac:dyDescent="0.3">
      <c r="C9919">
        <v>9442</v>
      </c>
      <c r="D9919" s="40">
        <v>1.8660202036615492</v>
      </c>
      <c r="I9919">
        <v>9442</v>
      </c>
      <c r="J9919" s="134">
        <v>0.29736473580384959</v>
      </c>
    </row>
    <row r="9920" spans="3:10" x14ac:dyDescent="0.3">
      <c r="C9920">
        <v>9443</v>
      </c>
      <c r="D9920" s="40">
        <v>2.2586163427757304</v>
      </c>
      <c r="I9920">
        <v>9443</v>
      </c>
      <c r="J9920" s="134">
        <v>0.22164810353824738</v>
      </c>
    </row>
    <row r="9921" spans="3:10" x14ac:dyDescent="0.3">
      <c r="C9921">
        <v>9444</v>
      </c>
      <c r="D9921" s="40">
        <v>2.6784713276753935</v>
      </c>
      <c r="I9921">
        <v>9444</v>
      </c>
      <c r="J9921" s="134">
        <v>0.16075320903951162</v>
      </c>
    </row>
    <row r="9922" spans="3:10" x14ac:dyDescent="0.3">
      <c r="C9922">
        <v>9445</v>
      </c>
      <c r="D9922" s="40">
        <v>2.8425059376251425</v>
      </c>
      <c r="I9922">
        <v>9445</v>
      </c>
      <c r="J9922" s="134">
        <v>8.7139757498251758E-2</v>
      </c>
    </row>
    <row r="9923" spans="3:10" x14ac:dyDescent="0.3">
      <c r="C9923">
        <v>9446</v>
      </c>
      <c r="D9923" s="40">
        <v>2.2700400827154104</v>
      </c>
      <c r="I9923">
        <v>9446</v>
      </c>
      <c r="J9923" s="134">
        <v>0.17358758260734253</v>
      </c>
    </row>
    <row r="9924" spans="3:10" x14ac:dyDescent="0.3">
      <c r="C9924">
        <v>9447</v>
      </c>
      <c r="D9924" s="40">
        <v>2.8695874021816805</v>
      </c>
      <c r="I9924">
        <v>9447</v>
      </c>
      <c r="J9924" s="134">
        <v>0.2440784391648958</v>
      </c>
    </row>
    <row r="9925" spans="3:10" x14ac:dyDescent="0.3">
      <c r="C9925">
        <v>9448</v>
      </c>
      <c r="D9925" s="40">
        <v>2.4007488799015038</v>
      </c>
      <c r="I9925">
        <v>9448</v>
      </c>
      <c r="J9925" s="134">
        <v>0.37055789157461572</v>
      </c>
    </row>
    <row r="9926" spans="3:10" x14ac:dyDescent="0.3">
      <c r="C9926">
        <v>9449</v>
      </c>
      <c r="D9926" s="40">
        <v>2.0216873824864336</v>
      </c>
      <c r="I9926">
        <v>9449</v>
      </c>
      <c r="J9926" s="134">
        <v>0.31939286194459582</v>
      </c>
    </row>
    <row r="9927" spans="3:10" x14ac:dyDescent="0.3">
      <c r="C9927">
        <v>9450</v>
      </c>
      <c r="D9927" s="40">
        <v>1.9775894363668045</v>
      </c>
      <c r="I9927">
        <v>9450</v>
      </c>
      <c r="J9927" s="134">
        <v>0.16202516020267277</v>
      </c>
    </row>
    <row r="9928" spans="3:10" x14ac:dyDescent="0.3">
      <c r="C9928">
        <v>9451</v>
      </c>
      <c r="D9928" s="40">
        <v>2.4359729687490566</v>
      </c>
      <c r="I9928">
        <v>9451</v>
      </c>
      <c r="J9928" s="134">
        <v>0.27818264450676344</v>
      </c>
    </row>
    <row r="9929" spans="3:10" x14ac:dyDescent="0.3">
      <c r="C9929">
        <v>9452</v>
      </c>
      <c r="D9929" s="40">
        <v>2.6356608817653484</v>
      </c>
      <c r="I9929">
        <v>9452</v>
      </c>
      <c r="J9929" s="134">
        <v>0.27024820523373871</v>
      </c>
    </row>
    <row r="9930" spans="3:10" x14ac:dyDescent="0.3">
      <c r="C9930">
        <v>9453</v>
      </c>
      <c r="D9930" s="40">
        <v>2.2604957198352609</v>
      </c>
      <c r="I9930">
        <v>9453</v>
      </c>
      <c r="J9930" s="134">
        <v>0.199281092426705</v>
      </c>
    </row>
    <row r="9931" spans="3:10" x14ac:dyDescent="0.3">
      <c r="C9931">
        <v>9454</v>
      </c>
      <c r="D9931" s="40">
        <v>2.1379861259587716</v>
      </c>
      <c r="I9931">
        <v>9454</v>
      </c>
      <c r="J9931" s="134">
        <v>0.29430705431249149</v>
      </c>
    </row>
    <row r="9932" spans="3:10" x14ac:dyDescent="0.3">
      <c r="C9932">
        <v>9455</v>
      </c>
      <c r="D9932" s="40">
        <v>2.9290964904861658</v>
      </c>
      <c r="I9932">
        <v>9455</v>
      </c>
      <c r="J9932" s="134">
        <v>0.21944196488204715</v>
      </c>
    </row>
    <row r="9933" spans="3:10" x14ac:dyDescent="0.3">
      <c r="C9933">
        <v>9456</v>
      </c>
      <c r="D9933" s="40">
        <v>2.5742474557105277</v>
      </c>
      <c r="I9933">
        <v>9456</v>
      </c>
      <c r="J9933" s="134">
        <v>0.12708761215998821</v>
      </c>
    </row>
    <row r="9934" spans="3:10" x14ac:dyDescent="0.3">
      <c r="C9934">
        <v>9457</v>
      </c>
      <c r="D9934" s="40">
        <v>1.9089555873357384</v>
      </c>
      <c r="I9934">
        <v>9457</v>
      </c>
      <c r="J9934" s="134">
        <v>0.21575771677160627</v>
      </c>
    </row>
    <row r="9935" spans="3:10" x14ac:dyDescent="0.3">
      <c r="C9935">
        <v>9458</v>
      </c>
      <c r="D9935" s="40">
        <v>2.1638843351013679</v>
      </c>
      <c r="I9935">
        <v>9458</v>
      </c>
      <c r="J9935" s="134">
        <v>0.18910485118287546</v>
      </c>
    </row>
    <row r="9936" spans="3:10" x14ac:dyDescent="0.3">
      <c r="C9936">
        <v>9459</v>
      </c>
      <c r="D9936" s="40">
        <v>2.7994337478512037</v>
      </c>
      <c r="I9936">
        <v>9459</v>
      </c>
      <c r="J9936" s="134">
        <v>0.27676733460742176</v>
      </c>
    </row>
    <row r="9937" spans="3:10" x14ac:dyDescent="0.3">
      <c r="C9937">
        <v>9460</v>
      </c>
      <c r="D9937" s="40">
        <v>2.5908910210658553</v>
      </c>
      <c r="I9937">
        <v>9460</v>
      </c>
      <c r="J9937" s="134">
        <v>0.17185593136139965</v>
      </c>
    </row>
    <row r="9938" spans="3:10" x14ac:dyDescent="0.3">
      <c r="C9938">
        <v>9461</v>
      </c>
      <c r="D9938" s="40">
        <v>2.5085432332595659</v>
      </c>
      <c r="I9938">
        <v>9461</v>
      </c>
      <c r="J9938" s="134">
        <v>0.21742573926078457</v>
      </c>
    </row>
    <row r="9939" spans="3:10" x14ac:dyDescent="0.3">
      <c r="C9939">
        <v>9462</v>
      </c>
      <c r="D9939" s="40">
        <v>2.7220513290702884</v>
      </c>
      <c r="I9939">
        <v>9462</v>
      </c>
      <c r="J9939" s="134">
        <v>0.14688717274695584</v>
      </c>
    </row>
    <row r="9940" spans="3:10" x14ac:dyDescent="0.3">
      <c r="C9940">
        <v>9463</v>
      </c>
      <c r="D9940" s="40">
        <v>3.3503084650107491</v>
      </c>
      <c r="I9940">
        <v>9463</v>
      </c>
      <c r="J9940" s="134">
        <v>0.11489656312080321</v>
      </c>
    </row>
    <row r="9941" spans="3:10" x14ac:dyDescent="0.3">
      <c r="C9941">
        <v>9464</v>
      </c>
      <c r="D9941" s="40">
        <v>2.3115748964503968</v>
      </c>
      <c r="I9941">
        <v>9464</v>
      </c>
      <c r="J9941" s="134">
        <v>0.18607556222614829</v>
      </c>
    </row>
    <row r="9942" spans="3:10" x14ac:dyDescent="0.3">
      <c r="C9942">
        <v>9465</v>
      </c>
      <c r="D9942" s="40">
        <v>1.8823366593371955</v>
      </c>
      <c r="I9942">
        <v>9465</v>
      </c>
      <c r="J9942" s="134">
        <v>0.32133498977939134</v>
      </c>
    </row>
    <row r="9943" spans="3:10" x14ac:dyDescent="0.3">
      <c r="C9943">
        <v>9466</v>
      </c>
      <c r="D9943" s="40">
        <v>3.0884635569419041</v>
      </c>
      <c r="I9943">
        <v>9466</v>
      </c>
      <c r="J9943" s="134">
        <v>0.28010098299030028</v>
      </c>
    </row>
    <row r="9944" spans="3:10" x14ac:dyDescent="0.3">
      <c r="C9944">
        <v>9467</v>
      </c>
      <c r="D9944" s="40">
        <v>1.8084482796555286</v>
      </c>
      <c r="I9944">
        <v>9467</v>
      </c>
      <c r="J9944" s="134">
        <v>0.21763675613909461</v>
      </c>
    </row>
    <row r="9945" spans="3:10" x14ac:dyDescent="0.3">
      <c r="C9945">
        <v>9468</v>
      </c>
      <c r="D9945" s="40">
        <v>2.7230916705026225</v>
      </c>
      <c r="I9945">
        <v>9468</v>
      </c>
      <c r="J9945" s="134">
        <v>0.28240478188995</v>
      </c>
    </row>
    <row r="9946" spans="3:10" x14ac:dyDescent="0.3">
      <c r="C9946">
        <v>9469</v>
      </c>
      <c r="D9946" s="40">
        <v>3.0902551401803899</v>
      </c>
      <c r="I9946">
        <v>9469</v>
      </c>
      <c r="J9946" s="134">
        <v>0.2087501039880455</v>
      </c>
    </row>
    <row r="9947" spans="3:10" x14ac:dyDescent="0.3">
      <c r="C9947">
        <v>9470</v>
      </c>
      <c r="D9947" s="40">
        <v>2.5287163166650837</v>
      </c>
      <c r="I9947">
        <v>9470</v>
      </c>
      <c r="J9947" s="134">
        <v>0.14362815863546219</v>
      </c>
    </row>
    <row r="9948" spans="3:10" x14ac:dyDescent="0.3">
      <c r="C9948">
        <v>9471</v>
      </c>
      <c r="D9948" s="40">
        <v>2.8091493233750424</v>
      </c>
      <c r="I9948">
        <v>9471</v>
      </c>
      <c r="J9948" s="134">
        <v>0.25969105411853133</v>
      </c>
    </row>
    <row r="9949" spans="3:10" x14ac:dyDescent="0.3">
      <c r="C9949">
        <v>9472</v>
      </c>
      <c r="D9949" s="40">
        <v>2.1522239130393777</v>
      </c>
      <c r="I9949">
        <v>9472</v>
      </c>
      <c r="J9949" s="134">
        <v>0.15909205221158107</v>
      </c>
    </row>
    <row r="9950" spans="3:10" x14ac:dyDescent="0.3">
      <c r="C9950">
        <v>9473</v>
      </c>
      <c r="D9950" s="40">
        <v>2.7974344411338103</v>
      </c>
      <c r="I9950">
        <v>9473</v>
      </c>
      <c r="J9950" s="134">
        <v>0.26065956594082595</v>
      </c>
    </row>
    <row r="9951" spans="3:10" x14ac:dyDescent="0.3">
      <c r="C9951">
        <v>9474</v>
      </c>
      <c r="D9951" s="40">
        <v>2.3917268120791766</v>
      </c>
      <c r="I9951">
        <v>9474</v>
      </c>
      <c r="J9951" s="134">
        <v>0.20839470194516085</v>
      </c>
    </row>
    <row r="9952" spans="3:10" x14ac:dyDescent="0.3">
      <c r="C9952">
        <v>9475</v>
      </c>
      <c r="D9952" s="40">
        <v>3.218921022277569</v>
      </c>
      <c r="I9952">
        <v>9475</v>
      </c>
      <c r="J9952" s="134">
        <v>0.29192170076141477</v>
      </c>
    </row>
    <row r="9953" spans="3:10" x14ac:dyDescent="0.3">
      <c r="C9953">
        <v>9476</v>
      </c>
      <c r="D9953" s="40">
        <v>1.9255587389101205</v>
      </c>
      <c r="I9953">
        <v>9476</v>
      </c>
      <c r="J9953" s="134">
        <v>0.27235948371178265</v>
      </c>
    </row>
    <row r="9954" spans="3:10" x14ac:dyDescent="0.3">
      <c r="C9954">
        <v>9477</v>
      </c>
      <c r="D9954" s="40">
        <v>1.8935242874927916</v>
      </c>
      <c r="I9954">
        <v>9477</v>
      </c>
      <c r="J9954" s="134">
        <v>0.23755998880835238</v>
      </c>
    </row>
    <row r="9955" spans="3:10" x14ac:dyDescent="0.3">
      <c r="C9955">
        <v>9478</v>
      </c>
      <c r="D9955" s="40">
        <v>3.1443030028344552</v>
      </c>
      <c r="I9955">
        <v>9478</v>
      </c>
      <c r="J9955" s="134">
        <v>0.27644179136535962</v>
      </c>
    </row>
    <row r="9956" spans="3:10" x14ac:dyDescent="0.3">
      <c r="C9956">
        <v>9479</v>
      </c>
      <c r="D9956" s="40">
        <v>3.4093303994075179</v>
      </c>
      <c r="I9956">
        <v>9479</v>
      </c>
      <c r="J9956" s="134">
        <v>0.18058076735149831</v>
      </c>
    </row>
    <row r="9957" spans="3:10" x14ac:dyDescent="0.3">
      <c r="C9957">
        <v>9480</v>
      </c>
      <c r="D9957" s="40">
        <v>2.2874560040904046</v>
      </c>
      <c r="I9957">
        <v>9480</v>
      </c>
      <c r="J9957" s="134">
        <v>0.2853703754946133</v>
      </c>
    </row>
    <row r="9958" spans="3:10" x14ac:dyDescent="0.3">
      <c r="C9958">
        <v>9481</v>
      </c>
      <c r="D9958" s="40">
        <v>2.378200486659245</v>
      </c>
      <c r="I9958">
        <v>9481</v>
      </c>
      <c r="J9958" s="134">
        <v>9.9531640534541221E-2</v>
      </c>
    </row>
    <row r="9959" spans="3:10" x14ac:dyDescent="0.3">
      <c r="C9959">
        <v>9482</v>
      </c>
      <c r="D9959" s="40">
        <v>2.7963629473615077</v>
      </c>
      <c r="I9959">
        <v>9482</v>
      </c>
      <c r="J9959" s="134">
        <v>0.32053915709886538</v>
      </c>
    </row>
    <row r="9960" spans="3:10" x14ac:dyDescent="0.3">
      <c r="C9960">
        <v>9483</v>
      </c>
      <c r="D9960" s="40">
        <v>3.2191762623282747</v>
      </c>
      <c r="I9960">
        <v>9483</v>
      </c>
      <c r="J9960" s="134">
        <v>0.12374951022694103</v>
      </c>
    </row>
    <row r="9961" spans="3:10" x14ac:dyDescent="0.3">
      <c r="C9961">
        <v>9484</v>
      </c>
      <c r="D9961" s="40">
        <v>2.7326727864713845</v>
      </c>
      <c r="I9961">
        <v>9484</v>
      </c>
      <c r="J9961" s="134">
        <v>0.17963679437792668</v>
      </c>
    </row>
    <row r="9962" spans="3:10" x14ac:dyDescent="0.3">
      <c r="C9962">
        <v>9485</v>
      </c>
      <c r="D9962" s="40">
        <v>2.8293179730029632</v>
      </c>
      <c r="I9962">
        <v>9485</v>
      </c>
      <c r="J9962" s="134">
        <v>0.12348627866007278</v>
      </c>
    </row>
    <row r="9963" spans="3:10" x14ac:dyDescent="0.3">
      <c r="C9963">
        <v>9486</v>
      </c>
      <c r="D9963" s="40">
        <v>2.5731440437486537</v>
      </c>
      <c r="I9963">
        <v>9486</v>
      </c>
      <c r="J9963" s="134">
        <v>5.6099011352635175E-2</v>
      </c>
    </row>
    <row r="9964" spans="3:10" x14ac:dyDescent="0.3">
      <c r="C9964">
        <v>9487</v>
      </c>
      <c r="D9964" s="40">
        <v>2.9007069579229161</v>
      </c>
      <c r="I9964">
        <v>9487</v>
      </c>
      <c r="J9964" s="134">
        <v>0.39278310444863918</v>
      </c>
    </row>
    <row r="9965" spans="3:10" x14ac:dyDescent="0.3">
      <c r="C9965">
        <v>9488</v>
      </c>
      <c r="D9965" s="40">
        <v>3.6227477338293688</v>
      </c>
      <c r="I9965">
        <v>9488</v>
      </c>
      <c r="J9965" s="134">
        <v>0.32750219343425702</v>
      </c>
    </row>
    <row r="9966" spans="3:10" x14ac:dyDescent="0.3">
      <c r="C9966">
        <v>9489</v>
      </c>
      <c r="D9966" s="40">
        <v>1.9199207349622842</v>
      </c>
      <c r="I9966">
        <v>9489</v>
      </c>
      <c r="J9966" s="134">
        <v>0.20831910138536336</v>
      </c>
    </row>
    <row r="9967" spans="3:10" x14ac:dyDescent="0.3">
      <c r="C9967">
        <v>9490</v>
      </c>
      <c r="D9967" s="40">
        <v>2.6221063828611642</v>
      </c>
      <c r="I9967">
        <v>9490</v>
      </c>
      <c r="J9967" s="134">
        <v>0.24018824833489893</v>
      </c>
    </row>
    <row r="9968" spans="3:10" x14ac:dyDescent="0.3">
      <c r="C9968">
        <v>9491</v>
      </c>
      <c r="D9968" s="40">
        <v>3.458588306713728</v>
      </c>
      <c r="I9968">
        <v>9491</v>
      </c>
      <c r="J9968" s="134">
        <v>9.4793054351990147E-2</v>
      </c>
    </row>
    <row r="9969" spans="3:10" x14ac:dyDescent="0.3">
      <c r="C9969">
        <v>9492</v>
      </c>
      <c r="D9969" s="40">
        <v>3.5628208119768972</v>
      </c>
      <c r="I9969">
        <v>9492</v>
      </c>
      <c r="J9969" s="134">
        <v>0.18664559104889999</v>
      </c>
    </row>
    <row r="9970" spans="3:10" x14ac:dyDescent="0.3">
      <c r="C9970">
        <v>9493</v>
      </c>
      <c r="D9970" s="40">
        <v>2.3167447882568779</v>
      </c>
      <c r="I9970">
        <v>9493</v>
      </c>
      <c r="J9970" s="134">
        <v>0.17725389164499794</v>
      </c>
    </row>
    <row r="9971" spans="3:10" x14ac:dyDescent="0.3">
      <c r="C9971">
        <v>9494</v>
      </c>
      <c r="D9971" s="40">
        <v>2.9467290406792843</v>
      </c>
      <c r="I9971">
        <v>9494</v>
      </c>
      <c r="J9971" s="134">
        <v>0.20645790471439551</v>
      </c>
    </row>
    <row r="9972" spans="3:10" x14ac:dyDescent="0.3">
      <c r="C9972">
        <v>9495</v>
      </c>
      <c r="D9972" s="40">
        <v>2.9539030228859859</v>
      </c>
      <c r="I9972">
        <v>9495</v>
      </c>
      <c r="J9972" s="134">
        <v>0.3685456098324873</v>
      </c>
    </row>
    <row r="9973" spans="3:10" x14ac:dyDescent="0.3">
      <c r="C9973">
        <v>9496</v>
      </c>
      <c r="D9973" s="40">
        <v>2.1751529698729373</v>
      </c>
      <c r="I9973">
        <v>9496</v>
      </c>
      <c r="J9973" s="134">
        <v>0.23771041426843564</v>
      </c>
    </row>
    <row r="9974" spans="3:10" x14ac:dyDescent="0.3">
      <c r="C9974">
        <v>9497</v>
      </c>
      <c r="D9974" s="40">
        <v>3.5787882963704005</v>
      </c>
      <c r="I9974">
        <v>9497</v>
      </c>
      <c r="J9974" s="134">
        <v>0.22726613271307627</v>
      </c>
    </row>
    <row r="9975" spans="3:10" x14ac:dyDescent="0.3">
      <c r="C9975">
        <v>9498</v>
      </c>
      <c r="D9975" s="40">
        <v>3.0439407638804838</v>
      </c>
      <c r="I9975">
        <v>9498</v>
      </c>
      <c r="J9975" s="134">
        <v>0.28484616694901277</v>
      </c>
    </row>
    <row r="9976" spans="3:10" x14ac:dyDescent="0.3">
      <c r="C9976">
        <v>9499</v>
      </c>
      <c r="D9976" s="40">
        <v>2.1818452035349765</v>
      </c>
      <c r="I9976">
        <v>9499</v>
      </c>
      <c r="J9976" s="134">
        <v>0.27509260509310574</v>
      </c>
    </row>
    <row r="9977" spans="3:10" x14ac:dyDescent="0.3">
      <c r="C9977">
        <v>9500</v>
      </c>
      <c r="D9977" s="40">
        <v>2.0606153982523927</v>
      </c>
      <c r="I9977">
        <v>9500</v>
      </c>
      <c r="J9977" s="134">
        <v>0.26414244731839887</v>
      </c>
    </row>
    <row r="9978" spans="3:10" x14ac:dyDescent="0.3">
      <c r="C9978">
        <v>9501</v>
      </c>
      <c r="D9978" s="40">
        <v>3.2342577532822441</v>
      </c>
      <c r="I9978">
        <v>9501</v>
      </c>
      <c r="J9978" s="134">
        <v>0.12475450057705317</v>
      </c>
    </row>
    <row r="9979" spans="3:10" x14ac:dyDescent="0.3">
      <c r="C9979">
        <v>9502</v>
      </c>
      <c r="D9979" s="40">
        <v>3.0304295585996104</v>
      </c>
      <c r="I9979">
        <v>9502</v>
      </c>
      <c r="J9979" s="134">
        <v>0.28290861096428976</v>
      </c>
    </row>
    <row r="9980" spans="3:10" x14ac:dyDescent="0.3">
      <c r="C9980">
        <v>9503</v>
      </c>
      <c r="D9980" s="40">
        <v>2.4511577533448738</v>
      </c>
      <c r="I9980">
        <v>9503</v>
      </c>
      <c r="J9980" s="134">
        <v>0.34620835922268722</v>
      </c>
    </row>
    <row r="9981" spans="3:10" x14ac:dyDescent="0.3">
      <c r="C9981">
        <v>9504</v>
      </c>
      <c r="D9981" s="40">
        <v>2.8748451460367468</v>
      </c>
      <c r="I9981">
        <v>9504</v>
      </c>
      <c r="J9981" s="134">
        <v>0.26118375534290861</v>
      </c>
    </row>
    <row r="9982" spans="3:10" x14ac:dyDescent="0.3">
      <c r="C9982">
        <v>9505</v>
      </c>
      <c r="D9982" s="40">
        <v>3.0512984493055151</v>
      </c>
      <c r="I9982">
        <v>9505</v>
      </c>
      <c r="J9982" s="134">
        <v>0.39328823674637392</v>
      </c>
    </row>
    <row r="9983" spans="3:10" x14ac:dyDescent="0.3">
      <c r="C9983">
        <v>9506</v>
      </c>
      <c r="D9983" s="40">
        <v>2.8127703211624908</v>
      </c>
      <c r="I9983">
        <v>9506</v>
      </c>
      <c r="J9983" s="134">
        <v>0.14306279490118046</v>
      </c>
    </row>
    <row r="9984" spans="3:10" x14ac:dyDescent="0.3">
      <c r="C9984">
        <v>9507</v>
      </c>
      <c r="D9984" s="40">
        <v>3.2417274558943299</v>
      </c>
      <c r="I9984">
        <v>9507</v>
      </c>
      <c r="J9984" s="134">
        <v>0.21203554820281245</v>
      </c>
    </row>
    <row r="9985" spans="3:10" x14ac:dyDescent="0.3">
      <c r="C9985">
        <v>9508</v>
      </c>
      <c r="D9985" s="40">
        <v>1.8775483253847818</v>
      </c>
      <c r="I9985">
        <v>9508</v>
      </c>
      <c r="J9985" s="134">
        <v>0.35288418559400481</v>
      </c>
    </row>
    <row r="9986" spans="3:10" x14ac:dyDescent="0.3">
      <c r="C9986">
        <v>9509</v>
      </c>
      <c r="D9986" s="40">
        <v>2.4498652305235877</v>
      </c>
      <c r="I9986">
        <v>9509</v>
      </c>
      <c r="J9986" s="134">
        <v>0.21195723316672099</v>
      </c>
    </row>
    <row r="9987" spans="3:10" x14ac:dyDescent="0.3">
      <c r="C9987">
        <v>9510</v>
      </c>
      <c r="D9987" s="40">
        <v>2.5136769204868665</v>
      </c>
      <c r="I9987">
        <v>9510</v>
      </c>
      <c r="J9987" s="134">
        <v>0.11402413088527208</v>
      </c>
    </row>
    <row r="9988" spans="3:10" x14ac:dyDescent="0.3">
      <c r="C9988">
        <v>9511</v>
      </c>
      <c r="D9988" s="40">
        <v>2.2955325469849015</v>
      </c>
      <c r="I9988">
        <v>9511</v>
      </c>
      <c r="J9988" s="134">
        <v>0.28392714028168253</v>
      </c>
    </row>
    <row r="9989" spans="3:10" x14ac:dyDescent="0.3">
      <c r="C9989">
        <v>9512</v>
      </c>
      <c r="D9989" s="40">
        <v>2.9571176227220883</v>
      </c>
      <c r="I9989">
        <v>9512</v>
      </c>
      <c r="J9989" s="134">
        <v>0.22666343429161007</v>
      </c>
    </row>
    <row r="9990" spans="3:10" x14ac:dyDescent="0.3">
      <c r="C9990">
        <v>9513</v>
      </c>
      <c r="D9990" s="40">
        <v>2.4475509593377591</v>
      </c>
      <c r="I9990">
        <v>9513</v>
      </c>
      <c r="J9990" s="134">
        <v>0.31188814685070132</v>
      </c>
    </row>
    <row r="9991" spans="3:10" x14ac:dyDescent="0.3">
      <c r="C9991">
        <v>9514</v>
      </c>
      <c r="D9991" s="40">
        <v>2.9429110285072371</v>
      </c>
      <c r="I9991">
        <v>9514</v>
      </c>
      <c r="J9991" s="134">
        <v>0.15525054222684354</v>
      </c>
    </row>
    <row r="9992" spans="3:10" x14ac:dyDescent="0.3">
      <c r="C9992">
        <v>9515</v>
      </c>
      <c r="D9992" s="40">
        <v>2.0067251010242613</v>
      </c>
      <c r="I9992">
        <v>9515</v>
      </c>
      <c r="J9992" s="134">
        <v>0.32270108414149323</v>
      </c>
    </row>
    <row r="9993" spans="3:10" x14ac:dyDescent="0.3">
      <c r="C9993">
        <v>9516</v>
      </c>
      <c r="D9993" s="40">
        <v>2.2530292533655207</v>
      </c>
      <c r="I9993">
        <v>9516</v>
      </c>
      <c r="J9993" s="134">
        <v>0.30089439026089493</v>
      </c>
    </row>
    <row r="9994" spans="3:10" x14ac:dyDescent="0.3">
      <c r="C9994">
        <v>9517</v>
      </c>
      <c r="D9994" s="40">
        <v>2.3744226416253533</v>
      </c>
      <c r="I9994">
        <v>9517</v>
      </c>
      <c r="J9994" s="134">
        <v>0.36400230067286343</v>
      </c>
    </row>
    <row r="9995" spans="3:10" x14ac:dyDescent="0.3">
      <c r="C9995">
        <v>9518</v>
      </c>
      <c r="D9995" s="40">
        <v>3.1610725025204482</v>
      </c>
      <c r="I9995">
        <v>9518</v>
      </c>
      <c r="J9995" s="134">
        <v>0.16648947594192798</v>
      </c>
    </row>
    <row r="9996" spans="3:10" x14ac:dyDescent="0.3">
      <c r="C9996">
        <v>9519</v>
      </c>
      <c r="D9996" s="40">
        <v>1.907426774769057</v>
      </c>
      <c r="I9996">
        <v>9519</v>
      </c>
      <c r="J9996" s="134">
        <v>0.36795627383056773</v>
      </c>
    </row>
    <row r="9997" spans="3:10" x14ac:dyDescent="0.3">
      <c r="C9997">
        <v>9520</v>
      </c>
      <c r="D9997" s="40">
        <v>1.6115670002385485</v>
      </c>
      <c r="I9997">
        <v>9520</v>
      </c>
      <c r="J9997" s="134">
        <v>0.20707348868583986</v>
      </c>
    </row>
    <row r="9998" spans="3:10" x14ac:dyDescent="0.3">
      <c r="C9998">
        <v>9521</v>
      </c>
      <c r="D9998" s="40">
        <v>3.0422493476177581</v>
      </c>
      <c r="I9998">
        <v>9521</v>
      </c>
      <c r="J9998" s="134">
        <v>0.28487493516763585</v>
      </c>
    </row>
    <row r="9999" spans="3:10" x14ac:dyDescent="0.3">
      <c r="C9999">
        <v>9522</v>
      </c>
      <c r="D9999" s="40">
        <v>2.0477577585179412</v>
      </c>
      <c r="I9999">
        <v>9522</v>
      </c>
      <c r="J9999" s="134">
        <v>0.38465811842005415</v>
      </c>
    </row>
    <row r="10000" spans="3:10" x14ac:dyDescent="0.3">
      <c r="C10000">
        <v>9523</v>
      </c>
      <c r="D10000" s="40">
        <v>2.5318132798357378</v>
      </c>
      <c r="I10000">
        <v>9523</v>
      </c>
      <c r="J10000" s="134">
        <v>0.18397954419657903</v>
      </c>
    </row>
    <row r="10001" spans="3:10" x14ac:dyDescent="0.3">
      <c r="C10001">
        <v>9524</v>
      </c>
      <c r="D10001" s="40">
        <v>2.7812259809974029</v>
      </c>
      <c r="I10001">
        <v>9524</v>
      </c>
      <c r="J10001" s="134">
        <v>0.21789561900518706</v>
      </c>
    </row>
    <row r="10002" spans="3:10" x14ac:dyDescent="0.3">
      <c r="C10002">
        <v>9525</v>
      </c>
      <c r="D10002" s="40">
        <v>1.8423533994030543</v>
      </c>
      <c r="I10002">
        <v>9525</v>
      </c>
      <c r="J10002" s="134">
        <v>0.35469759080214613</v>
      </c>
    </row>
    <row r="10003" spans="3:10" x14ac:dyDescent="0.3">
      <c r="C10003">
        <v>9526</v>
      </c>
      <c r="D10003" s="40">
        <v>2.9278323649569833</v>
      </c>
      <c r="I10003">
        <v>9526</v>
      </c>
      <c r="J10003" s="134">
        <v>0.30621587856573296</v>
      </c>
    </row>
    <row r="10004" spans="3:10" x14ac:dyDescent="0.3">
      <c r="C10004">
        <v>9527</v>
      </c>
      <c r="D10004" s="40">
        <v>3.4595425452763813</v>
      </c>
      <c r="I10004">
        <v>9527</v>
      </c>
      <c r="J10004" s="134">
        <v>0.13219980991825619</v>
      </c>
    </row>
    <row r="10005" spans="3:10" x14ac:dyDescent="0.3">
      <c r="C10005">
        <v>9528</v>
      </c>
      <c r="D10005" s="40">
        <v>1.5811596261064162</v>
      </c>
      <c r="I10005">
        <v>9528</v>
      </c>
      <c r="J10005" s="134">
        <v>0.19398140032323652</v>
      </c>
    </row>
    <row r="10006" spans="3:10" x14ac:dyDescent="0.3">
      <c r="C10006">
        <v>9529</v>
      </c>
      <c r="D10006" s="40">
        <v>2.1875709648646948</v>
      </c>
      <c r="I10006">
        <v>9529</v>
      </c>
      <c r="J10006" s="134">
        <v>0.31684923780780627</v>
      </c>
    </row>
    <row r="10007" spans="3:10" x14ac:dyDescent="0.3">
      <c r="C10007">
        <v>9530</v>
      </c>
      <c r="D10007" s="40">
        <v>2.9798459094642809</v>
      </c>
      <c r="I10007">
        <v>9530</v>
      </c>
      <c r="J10007" s="134">
        <v>0.36730842397536212</v>
      </c>
    </row>
    <row r="10008" spans="3:10" x14ac:dyDescent="0.3">
      <c r="C10008">
        <v>9531</v>
      </c>
      <c r="D10008" s="40">
        <v>2.6125838105598986</v>
      </c>
      <c r="I10008">
        <v>9531</v>
      </c>
      <c r="J10008" s="134">
        <v>0.21591282543617041</v>
      </c>
    </row>
    <row r="10009" spans="3:10" x14ac:dyDescent="0.3">
      <c r="C10009">
        <v>9532</v>
      </c>
      <c r="D10009" s="40">
        <v>2.5185093649237071</v>
      </c>
      <c r="I10009">
        <v>9532</v>
      </c>
      <c r="J10009" s="134">
        <v>0.30031330629796771</v>
      </c>
    </row>
    <row r="10010" spans="3:10" x14ac:dyDescent="0.3">
      <c r="C10010">
        <v>9533</v>
      </c>
      <c r="D10010" s="40">
        <v>2.0482320553785121</v>
      </c>
      <c r="I10010">
        <v>9533</v>
      </c>
      <c r="J10010" s="134">
        <v>0.22079898357761185</v>
      </c>
    </row>
    <row r="10011" spans="3:10" x14ac:dyDescent="0.3">
      <c r="C10011">
        <v>9534</v>
      </c>
      <c r="D10011" s="40">
        <v>2.414176573751587</v>
      </c>
      <c r="I10011">
        <v>9534</v>
      </c>
      <c r="J10011" s="134">
        <v>0.21008153581094979</v>
      </c>
    </row>
    <row r="10012" spans="3:10" x14ac:dyDescent="0.3">
      <c r="C10012">
        <v>9535</v>
      </c>
      <c r="D10012" s="40">
        <v>3.0588984571238029</v>
      </c>
      <c r="I10012">
        <v>9535</v>
      </c>
      <c r="J10012" s="134">
        <v>0.1482145877785892</v>
      </c>
    </row>
    <row r="10013" spans="3:10" x14ac:dyDescent="0.3">
      <c r="C10013">
        <v>9536</v>
      </c>
      <c r="D10013" s="40">
        <v>3.1100113191068992</v>
      </c>
      <c r="I10013">
        <v>9536</v>
      </c>
      <c r="J10013" s="134">
        <v>9.203644763056773E-2</v>
      </c>
    </row>
    <row r="10014" spans="3:10" x14ac:dyDescent="0.3">
      <c r="C10014">
        <v>9537</v>
      </c>
      <c r="D10014" s="40">
        <v>1.9376679787830657</v>
      </c>
      <c r="I10014">
        <v>9537</v>
      </c>
      <c r="J10014" s="134">
        <v>0.11792494613831117</v>
      </c>
    </row>
    <row r="10015" spans="3:10" x14ac:dyDescent="0.3">
      <c r="C10015">
        <v>9538</v>
      </c>
      <c r="D10015" s="40">
        <v>2.3968644982004816</v>
      </c>
      <c r="I10015">
        <v>9538</v>
      </c>
      <c r="J10015" s="134">
        <v>0.20083474160960524</v>
      </c>
    </row>
    <row r="10016" spans="3:10" x14ac:dyDescent="0.3">
      <c r="C10016">
        <v>9539</v>
      </c>
      <c r="D10016" s="40">
        <v>2.9460894527136219</v>
      </c>
      <c r="I10016">
        <v>9539</v>
      </c>
      <c r="J10016" s="134">
        <v>0.2192988735153456</v>
      </c>
    </row>
    <row r="10017" spans="3:10" x14ac:dyDescent="0.3">
      <c r="C10017">
        <v>9540</v>
      </c>
      <c r="D10017" s="40">
        <v>2.8481360604845323</v>
      </c>
      <c r="I10017">
        <v>9540</v>
      </c>
      <c r="J10017" s="134">
        <v>0.28184950378027196</v>
      </c>
    </row>
    <row r="10018" spans="3:10" x14ac:dyDescent="0.3">
      <c r="C10018">
        <v>9541</v>
      </c>
      <c r="D10018" s="40">
        <v>2.9173914275485489</v>
      </c>
      <c r="I10018">
        <v>9541</v>
      </c>
      <c r="J10018" s="134">
        <v>0.31407083033729544</v>
      </c>
    </row>
    <row r="10019" spans="3:10" x14ac:dyDescent="0.3">
      <c r="C10019">
        <v>9542</v>
      </c>
      <c r="D10019" s="40">
        <v>1.8536841557642407</v>
      </c>
      <c r="I10019">
        <v>9542</v>
      </c>
      <c r="J10019" s="134">
        <v>0.27001573416609026</v>
      </c>
    </row>
    <row r="10020" spans="3:10" x14ac:dyDescent="0.3">
      <c r="C10020">
        <v>9543</v>
      </c>
      <c r="D10020" s="40">
        <v>1.8025887432798366</v>
      </c>
      <c r="I10020">
        <v>9543</v>
      </c>
      <c r="J10020" s="134">
        <v>0.31770100307529403</v>
      </c>
    </row>
    <row r="10021" spans="3:10" x14ac:dyDescent="0.3">
      <c r="C10021">
        <v>9544</v>
      </c>
      <c r="D10021" s="40">
        <v>3.5357756327352639</v>
      </c>
      <c r="I10021">
        <v>9544</v>
      </c>
      <c r="J10021" s="134">
        <v>8.3011282425982547E-2</v>
      </c>
    </row>
    <row r="10022" spans="3:10" x14ac:dyDescent="0.3">
      <c r="C10022">
        <v>9545</v>
      </c>
      <c r="D10022" s="40">
        <v>3.6659303852041689</v>
      </c>
      <c r="I10022">
        <v>9545</v>
      </c>
      <c r="J10022" s="134">
        <v>0.38870951054023606</v>
      </c>
    </row>
    <row r="10023" spans="3:10" x14ac:dyDescent="0.3">
      <c r="C10023">
        <v>9546</v>
      </c>
      <c r="D10023" s="40">
        <v>2.3551601843407206</v>
      </c>
      <c r="I10023">
        <v>9546</v>
      </c>
      <c r="J10023" s="134">
        <v>0.17797693132191883</v>
      </c>
    </row>
    <row r="10024" spans="3:10" x14ac:dyDescent="0.3">
      <c r="C10024">
        <v>9547</v>
      </c>
      <c r="D10024" s="40">
        <v>1.9522100119407988</v>
      </c>
      <c r="I10024">
        <v>9547</v>
      </c>
      <c r="J10024" s="134">
        <v>0.26231756978494158</v>
      </c>
    </row>
    <row r="10025" spans="3:10" x14ac:dyDescent="0.3">
      <c r="C10025">
        <v>9548</v>
      </c>
      <c r="D10025" s="40">
        <v>2.1906870448765585</v>
      </c>
      <c r="I10025">
        <v>9548</v>
      </c>
      <c r="J10025" s="134">
        <v>0.40072438991366233</v>
      </c>
    </row>
    <row r="10026" spans="3:10" x14ac:dyDescent="0.3">
      <c r="C10026">
        <v>9549</v>
      </c>
      <c r="D10026" s="40">
        <v>3.1523269661760471</v>
      </c>
      <c r="I10026">
        <v>9549</v>
      </c>
      <c r="J10026" s="134">
        <v>0.23742307077788838</v>
      </c>
    </row>
    <row r="10027" spans="3:10" x14ac:dyDescent="0.3">
      <c r="C10027">
        <v>9550</v>
      </c>
      <c r="D10027" s="40">
        <v>2.395369704039795</v>
      </c>
      <c r="I10027">
        <v>9550</v>
      </c>
      <c r="J10027" s="134">
        <v>0.2577031455645924</v>
      </c>
    </row>
    <row r="10028" spans="3:10" x14ac:dyDescent="0.3">
      <c r="C10028">
        <v>9551</v>
      </c>
      <c r="D10028" s="40">
        <v>2.6477594648973453</v>
      </c>
      <c r="I10028">
        <v>9551</v>
      </c>
      <c r="J10028" s="134">
        <v>0.29712497195803733</v>
      </c>
    </row>
    <row r="10029" spans="3:10" x14ac:dyDescent="0.3">
      <c r="C10029">
        <v>9552</v>
      </c>
      <c r="D10029" s="40">
        <v>2.0007970469284948</v>
      </c>
      <c r="I10029">
        <v>9552</v>
      </c>
      <c r="J10029" s="134">
        <v>0.24013654755219926</v>
      </c>
    </row>
    <row r="10030" spans="3:10" x14ac:dyDescent="0.3">
      <c r="C10030">
        <v>9553</v>
      </c>
      <c r="D10030" s="40">
        <v>2.4454848427143565</v>
      </c>
      <c r="I10030">
        <v>9553</v>
      </c>
      <c r="J10030" s="134">
        <v>0.11906726870503626</v>
      </c>
    </row>
    <row r="10031" spans="3:10" x14ac:dyDescent="0.3">
      <c r="C10031">
        <v>9554</v>
      </c>
      <c r="D10031" s="40">
        <v>2.1909474885030846</v>
      </c>
      <c r="I10031">
        <v>9554</v>
      </c>
      <c r="J10031" s="134">
        <v>0.21903029783121353</v>
      </c>
    </row>
    <row r="10032" spans="3:10" x14ac:dyDescent="0.3">
      <c r="C10032">
        <v>9555</v>
      </c>
      <c r="D10032" s="40">
        <v>3.0490771140546569</v>
      </c>
      <c r="I10032">
        <v>9555</v>
      </c>
      <c r="J10032" s="134">
        <v>0.32949581664112348</v>
      </c>
    </row>
    <row r="10033" spans="3:10" x14ac:dyDescent="0.3">
      <c r="C10033">
        <v>9556</v>
      </c>
      <c r="D10033" s="40">
        <v>2.7793505404265373</v>
      </c>
      <c r="I10033">
        <v>9556</v>
      </c>
      <c r="J10033" s="134">
        <v>0.18794039549170494</v>
      </c>
    </row>
    <row r="10034" spans="3:10" x14ac:dyDescent="0.3">
      <c r="C10034">
        <v>9557</v>
      </c>
      <c r="D10034" s="40">
        <v>2.3195611685208233</v>
      </c>
      <c r="I10034">
        <v>9557</v>
      </c>
      <c r="J10034" s="134">
        <v>0.29786242671078211</v>
      </c>
    </row>
    <row r="10035" spans="3:10" x14ac:dyDescent="0.3">
      <c r="C10035">
        <v>9558</v>
      </c>
      <c r="D10035" s="40">
        <v>2.3846005315772749</v>
      </c>
      <c r="I10035">
        <v>9558</v>
      </c>
      <c r="J10035" s="134">
        <v>0.22985824138452693</v>
      </c>
    </row>
    <row r="10036" spans="3:10" x14ac:dyDescent="0.3">
      <c r="C10036">
        <v>9559</v>
      </c>
      <c r="D10036" s="40">
        <v>2.5398764014847077</v>
      </c>
      <c r="I10036">
        <v>9559</v>
      </c>
      <c r="J10036" s="134">
        <v>0.18920402139821957</v>
      </c>
    </row>
    <row r="10037" spans="3:10" x14ac:dyDescent="0.3">
      <c r="C10037">
        <v>9560</v>
      </c>
      <c r="D10037" s="40">
        <v>2.7586894554666324</v>
      </c>
      <c r="I10037">
        <v>9560</v>
      </c>
      <c r="J10037" s="134">
        <v>0.2584834638998339</v>
      </c>
    </row>
    <row r="10038" spans="3:10" x14ac:dyDescent="0.3">
      <c r="C10038">
        <v>9561</v>
      </c>
      <c r="D10038" s="40">
        <v>2.885225706212323</v>
      </c>
      <c r="I10038">
        <v>9561</v>
      </c>
      <c r="J10038" s="134">
        <v>0.24447621733975522</v>
      </c>
    </row>
    <row r="10039" spans="3:10" x14ac:dyDescent="0.3">
      <c r="C10039">
        <v>9562</v>
      </c>
      <c r="D10039" s="40">
        <v>2.8457504097116475</v>
      </c>
      <c r="I10039">
        <v>9562</v>
      </c>
      <c r="J10039" s="134">
        <v>0.31813645002410507</v>
      </c>
    </row>
    <row r="10040" spans="3:10" x14ac:dyDescent="0.3">
      <c r="C10040">
        <v>9563</v>
      </c>
      <c r="D10040" s="40">
        <v>2.6897865503395506</v>
      </c>
      <c r="I10040">
        <v>9563</v>
      </c>
      <c r="J10040" s="134">
        <v>0.26826341355180228</v>
      </c>
    </row>
    <row r="10041" spans="3:10" x14ac:dyDescent="0.3">
      <c r="C10041">
        <v>9564</v>
      </c>
      <c r="D10041" s="40">
        <v>2.0161084946155903</v>
      </c>
      <c r="I10041">
        <v>9564</v>
      </c>
      <c r="J10041" s="134">
        <v>0.19824268582898497</v>
      </c>
    </row>
    <row r="10042" spans="3:10" x14ac:dyDescent="0.3">
      <c r="C10042">
        <v>9565</v>
      </c>
      <c r="D10042" s="40">
        <v>2.4951627814774939</v>
      </c>
      <c r="I10042">
        <v>9565</v>
      </c>
      <c r="J10042" s="134">
        <v>0.21135122173765164</v>
      </c>
    </row>
    <row r="10043" spans="3:10" x14ac:dyDescent="0.3">
      <c r="C10043">
        <v>9566</v>
      </c>
      <c r="D10043" s="40">
        <v>2.6379119981763153</v>
      </c>
      <c r="I10043">
        <v>9566</v>
      </c>
      <c r="J10043" s="134">
        <v>0.27792266469230942</v>
      </c>
    </row>
    <row r="10044" spans="3:10" x14ac:dyDescent="0.3">
      <c r="C10044">
        <v>9567</v>
      </c>
      <c r="D10044" s="40">
        <v>2.7598060588399549</v>
      </c>
      <c r="I10044">
        <v>9567</v>
      </c>
      <c r="J10044" s="134">
        <v>0.19589505287592091</v>
      </c>
    </row>
    <row r="10045" spans="3:10" x14ac:dyDescent="0.3">
      <c r="C10045">
        <v>9568</v>
      </c>
      <c r="D10045" s="40">
        <v>2.509801032540055</v>
      </c>
      <c r="I10045">
        <v>9568</v>
      </c>
      <c r="J10045" s="134">
        <v>0.35733778655694137</v>
      </c>
    </row>
    <row r="10046" spans="3:10" x14ac:dyDescent="0.3">
      <c r="C10046">
        <v>9569</v>
      </c>
      <c r="D10046" s="40">
        <v>2.422774392256708</v>
      </c>
      <c r="I10046">
        <v>9569</v>
      </c>
      <c r="J10046" s="134">
        <v>0.22401354074320157</v>
      </c>
    </row>
    <row r="10047" spans="3:10" x14ac:dyDescent="0.3">
      <c r="C10047">
        <v>9570</v>
      </c>
      <c r="D10047" s="40">
        <v>2.8809885432196407</v>
      </c>
      <c r="I10047">
        <v>9570</v>
      </c>
      <c r="J10047" s="134">
        <v>0.24570037418596402</v>
      </c>
    </row>
    <row r="10048" spans="3:10" x14ac:dyDescent="0.3">
      <c r="C10048">
        <v>9571</v>
      </c>
      <c r="D10048" s="40">
        <v>2.5649343298759377</v>
      </c>
      <c r="I10048">
        <v>9571</v>
      </c>
      <c r="J10048" s="134">
        <v>0.25382400085804946</v>
      </c>
    </row>
    <row r="10049" spans="3:10" x14ac:dyDescent="0.3">
      <c r="C10049">
        <v>9572</v>
      </c>
      <c r="D10049" s="40">
        <v>2.445307299691013</v>
      </c>
      <c r="I10049">
        <v>9572</v>
      </c>
      <c r="J10049" s="134">
        <v>0.29192374374345076</v>
      </c>
    </row>
    <row r="10050" spans="3:10" x14ac:dyDescent="0.3">
      <c r="C10050">
        <v>9573</v>
      </c>
      <c r="D10050" s="40">
        <v>2.3888433337376833</v>
      </c>
      <c r="I10050">
        <v>9573</v>
      </c>
      <c r="J10050" s="134">
        <v>0.2376467744055375</v>
      </c>
    </row>
    <row r="10051" spans="3:10" x14ac:dyDescent="0.3">
      <c r="C10051">
        <v>9574</v>
      </c>
      <c r="D10051" s="40">
        <v>1.8111567208497181</v>
      </c>
      <c r="I10051">
        <v>9574</v>
      </c>
      <c r="J10051" s="134">
        <v>0.27562070471546085</v>
      </c>
    </row>
    <row r="10052" spans="3:10" x14ac:dyDescent="0.3">
      <c r="C10052">
        <v>9575</v>
      </c>
      <c r="D10052" s="40">
        <v>1.9162864576005063</v>
      </c>
      <c r="I10052">
        <v>9575</v>
      </c>
      <c r="J10052" s="134">
        <v>0.26528425465569905</v>
      </c>
    </row>
    <row r="10053" spans="3:10" x14ac:dyDescent="0.3">
      <c r="C10053">
        <v>9576</v>
      </c>
      <c r="D10053" s="40">
        <v>3.3533597035687586</v>
      </c>
      <c r="I10053">
        <v>9576</v>
      </c>
      <c r="J10053" s="134">
        <v>0.22568689596390934</v>
      </c>
    </row>
    <row r="10054" spans="3:10" x14ac:dyDescent="0.3">
      <c r="C10054">
        <v>9577</v>
      </c>
      <c r="D10054" s="40">
        <v>2.3471332847606883</v>
      </c>
      <c r="I10054">
        <v>9577</v>
      </c>
      <c r="J10054" s="134">
        <v>0.19343055603139581</v>
      </c>
    </row>
    <row r="10055" spans="3:10" x14ac:dyDescent="0.3">
      <c r="C10055">
        <v>9578</v>
      </c>
      <c r="D10055" s="40">
        <v>2.5710312050065331</v>
      </c>
      <c r="I10055">
        <v>9578</v>
      </c>
      <c r="J10055" s="134">
        <v>0.29837012660888207</v>
      </c>
    </row>
    <row r="10056" spans="3:10" x14ac:dyDescent="0.3">
      <c r="C10056">
        <v>9579</v>
      </c>
      <c r="D10056" s="40">
        <v>2.5288586612500024</v>
      </c>
      <c r="I10056">
        <v>9579</v>
      </c>
      <c r="J10056" s="134">
        <v>0.32635048446008708</v>
      </c>
    </row>
    <row r="10057" spans="3:10" x14ac:dyDescent="0.3">
      <c r="C10057">
        <v>9580</v>
      </c>
      <c r="D10057" s="40">
        <v>2.9552778271699487</v>
      </c>
      <c r="I10057">
        <v>9580</v>
      </c>
      <c r="J10057" s="134">
        <v>6.2579170738082279E-2</v>
      </c>
    </row>
    <row r="10058" spans="3:10" x14ac:dyDescent="0.3">
      <c r="C10058">
        <v>9581</v>
      </c>
      <c r="D10058" s="40">
        <v>2.4654827485824633</v>
      </c>
      <c r="I10058">
        <v>9581</v>
      </c>
      <c r="J10058" s="134">
        <v>0.26300706678239272</v>
      </c>
    </row>
    <row r="10059" spans="3:10" x14ac:dyDescent="0.3">
      <c r="C10059">
        <v>9582</v>
      </c>
      <c r="D10059" s="40">
        <v>2.8016950857029035</v>
      </c>
      <c r="I10059">
        <v>9582</v>
      </c>
      <c r="J10059" s="134">
        <v>0.14703778531140821</v>
      </c>
    </row>
    <row r="10060" spans="3:10" x14ac:dyDescent="0.3">
      <c r="C10060">
        <v>9583</v>
      </c>
      <c r="D10060" s="40">
        <v>1.8646399071712891</v>
      </c>
      <c r="I10060">
        <v>9583</v>
      </c>
      <c r="J10060" s="134">
        <v>0.2698920480656879</v>
      </c>
    </row>
    <row r="10061" spans="3:10" x14ac:dyDescent="0.3">
      <c r="C10061">
        <v>9584</v>
      </c>
      <c r="D10061" s="40">
        <v>3.2920893399676734</v>
      </c>
      <c r="I10061">
        <v>9584</v>
      </c>
      <c r="J10061" s="134">
        <v>0.15553079338447473</v>
      </c>
    </row>
    <row r="10062" spans="3:10" x14ac:dyDescent="0.3">
      <c r="C10062">
        <v>9585</v>
      </c>
      <c r="D10062" s="40">
        <v>2.7588234561645324</v>
      </c>
      <c r="I10062">
        <v>9585</v>
      </c>
      <c r="J10062" s="134">
        <v>0.22386402940019545</v>
      </c>
    </row>
    <row r="10063" spans="3:10" x14ac:dyDescent="0.3">
      <c r="C10063">
        <v>9586</v>
      </c>
      <c r="D10063" s="40">
        <v>3.1071728144395849</v>
      </c>
      <c r="I10063">
        <v>9586</v>
      </c>
      <c r="J10063" s="134">
        <v>0.23184627654140533</v>
      </c>
    </row>
    <row r="10064" spans="3:10" x14ac:dyDescent="0.3">
      <c r="C10064">
        <v>9587</v>
      </c>
      <c r="D10064" s="40">
        <v>1.4915615695134126</v>
      </c>
      <c r="I10064">
        <v>9587</v>
      </c>
      <c r="J10064" s="134">
        <v>0.15068235475626302</v>
      </c>
    </row>
    <row r="10065" spans="3:10" x14ac:dyDescent="0.3">
      <c r="C10065">
        <v>9588</v>
      </c>
      <c r="D10065" s="40">
        <v>2.5698706429730729</v>
      </c>
      <c r="I10065">
        <v>9588</v>
      </c>
      <c r="J10065" s="134">
        <v>9.0864108115320974E-2</v>
      </c>
    </row>
    <row r="10066" spans="3:10" x14ac:dyDescent="0.3">
      <c r="C10066">
        <v>9589</v>
      </c>
      <c r="D10066" s="40">
        <v>2.6377154363503683</v>
      </c>
      <c r="I10066">
        <v>9589</v>
      </c>
      <c r="J10066" s="134">
        <v>0.18027888745067489</v>
      </c>
    </row>
    <row r="10067" spans="3:10" x14ac:dyDescent="0.3">
      <c r="C10067">
        <v>9590</v>
      </c>
      <c r="D10067" s="40">
        <v>2.3191169430491918</v>
      </c>
      <c r="I10067">
        <v>9590</v>
      </c>
      <c r="J10067" s="134">
        <v>0.35320221865291535</v>
      </c>
    </row>
    <row r="10068" spans="3:10" x14ac:dyDescent="0.3">
      <c r="C10068">
        <v>9591</v>
      </c>
      <c r="D10068" s="40">
        <v>2.1015118765366791</v>
      </c>
      <c r="I10068">
        <v>9591</v>
      </c>
      <c r="J10068" s="134">
        <v>0.2946096819757742</v>
      </c>
    </row>
    <row r="10069" spans="3:10" x14ac:dyDescent="0.3">
      <c r="C10069">
        <v>9592</v>
      </c>
      <c r="D10069" s="40">
        <v>2.4800870177661873</v>
      </c>
      <c r="I10069">
        <v>9592</v>
      </c>
      <c r="J10069" s="134">
        <v>0.12079771940326123</v>
      </c>
    </row>
    <row r="10070" spans="3:10" x14ac:dyDescent="0.3">
      <c r="C10070">
        <v>9593</v>
      </c>
      <c r="D10070" s="40">
        <v>3.2175013668649668</v>
      </c>
      <c r="I10070">
        <v>9593</v>
      </c>
      <c r="J10070" s="134">
        <v>0.31657905889504079</v>
      </c>
    </row>
    <row r="10071" spans="3:10" x14ac:dyDescent="0.3">
      <c r="C10071">
        <v>9594</v>
      </c>
      <c r="D10071" s="40">
        <v>1.5967276770705703</v>
      </c>
      <c r="I10071">
        <v>9594</v>
      </c>
      <c r="J10071" s="134">
        <v>0.20068965074397327</v>
      </c>
    </row>
    <row r="10072" spans="3:10" x14ac:dyDescent="0.3">
      <c r="C10072">
        <v>9595</v>
      </c>
      <c r="D10072" s="40">
        <v>2.1614638640984505</v>
      </c>
      <c r="I10072">
        <v>9595</v>
      </c>
      <c r="J10072" s="134">
        <v>0.16683342382039212</v>
      </c>
    </row>
    <row r="10073" spans="3:10" x14ac:dyDescent="0.3">
      <c r="C10073">
        <v>9596</v>
      </c>
      <c r="D10073" s="40">
        <v>2.6080548469446385</v>
      </c>
      <c r="I10073">
        <v>9596</v>
      </c>
      <c r="J10073" s="134">
        <v>0.12447411953755183</v>
      </c>
    </row>
    <row r="10074" spans="3:10" x14ac:dyDescent="0.3">
      <c r="C10074">
        <v>9597</v>
      </c>
      <c r="D10074" s="40">
        <v>2.5062151326560436</v>
      </c>
      <c r="I10074">
        <v>9597</v>
      </c>
      <c r="J10074" s="134">
        <v>0.22883120544306967</v>
      </c>
    </row>
    <row r="10075" spans="3:10" x14ac:dyDescent="0.3">
      <c r="C10075">
        <v>9598</v>
      </c>
      <c r="D10075" s="40">
        <v>3.3676406129222203</v>
      </c>
      <c r="I10075">
        <v>9598</v>
      </c>
      <c r="J10075" s="134">
        <v>0.24448522050958843</v>
      </c>
    </row>
    <row r="10076" spans="3:10" x14ac:dyDescent="0.3">
      <c r="C10076">
        <v>9599</v>
      </c>
      <c r="D10076" s="40">
        <v>2.2583199159189653</v>
      </c>
      <c r="I10076">
        <v>9599</v>
      </c>
      <c r="J10076" s="134">
        <v>0.23586404456688825</v>
      </c>
    </row>
    <row r="10077" spans="3:10" x14ac:dyDescent="0.3">
      <c r="C10077">
        <v>9600</v>
      </c>
      <c r="D10077" s="40">
        <v>2.4640942325262394</v>
      </c>
      <c r="I10077">
        <v>9600</v>
      </c>
      <c r="J10077" s="134">
        <v>0.27664635194033838</v>
      </c>
    </row>
    <row r="10078" spans="3:10" x14ac:dyDescent="0.3">
      <c r="C10078">
        <v>9601</v>
      </c>
      <c r="D10078" s="40">
        <v>2.8525108831413659</v>
      </c>
      <c r="I10078">
        <v>9601</v>
      </c>
      <c r="J10078" s="134">
        <v>0.25073355416419951</v>
      </c>
    </row>
    <row r="10079" spans="3:10" x14ac:dyDescent="0.3">
      <c r="C10079">
        <v>9602</v>
      </c>
      <c r="D10079" s="40">
        <v>2.4862477951228561</v>
      </c>
      <c r="I10079">
        <v>9602</v>
      </c>
      <c r="J10079" s="134">
        <v>0.37836597822387197</v>
      </c>
    </row>
    <row r="10080" spans="3:10" x14ac:dyDescent="0.3">
      <c r="C10080">
        <v>9603</v>
      </c>
      <c r="D10080" s="40">
        <v>2.2292606557391053</v>
      </c>
      <c r="I10080">
        <v>9603</v>
      </c>
      <c r="J10080" s="134">
        <v>0.24339804928692055</v>
      </c>
    </row>
    <row r="10081" spans="3:10" x14ac:dyDescent="0.3">
      <c r="C10081">
        <v>9604</v>
      </c>
      <c r="D10081" s="40">
        <v>2.7125719264436396</v>
      </c>
      <c r="I10081">
        <v>9604</v>
      </c>
      <c r="J10081" s="134">
        <v>0.27969208028595238</v>
      </c>
    </row>
    <row r="10082" spans="3:10" x14ac:dyDescent="0.3">
      <c r="C10082">
        <v>9605</v>
      </c>
      <c r="D10082" s="40">
        <v>2.3688491938368812</v>
      </c>
      <c r="I10082">
        <v>9605</v>
      </c>
      <c r="J10082" s="134">
        <v>0.30000796241845773</v>
      </c>
    </row>
    <row r="10083" spans="3:10" x14ac:dyDescent="0.3">
      <c r="C10083">
        <v>9606</v>
      </c>
      <c r="D10083" s="40">
        <v>1.5609283383421277</v>
      </c>
      <c r="I10083">
        <v>9606</v>
      </c>
      <c r="J10083" s="134">
        <v>0.30191856933671479</v>
      </c>
    </row>
    <row r="10084" spans="3:10" x14ac:dyDescent="0.3">
      <c r="C10084">
        <v>9607</v>
      </c>
      <c r="D10084" s="40">
        <v>2.5999867987613956</v>
      </c>
      <c r="I10084">
        <v>9607</v>
      </c>
      <c r="J10084" s="134">
        <v>0.27899200381209166</v>
      </c>
    </row>
    <row r="10085" spans="3:10" x14ac:dyDescent="0.3">
      <c r="C10085">
        <v>9608</v>
      </c>
      <c r="D10085" s="40">
        <v>3.5688288395912053</v>
      </c>
      <c r="I10085">
        <v>9608</v>
      </c>
      <c r="J10085" s="134">
        <v>0.302096608577199</v>
      </c>
    </row>
    <row r="10086" spans="3:10" x14ac:dyDescent="0.3">
      <c r="C10086">
        <v>9609</v>
      </c>
      <c r="D10086" s="40">
        <v>2.5871260790002184</v>
      </c>
      <c r="I10086">
        <v>9609</v>
      </c>
      <c r="J10086" s="134">
        <v>0.22134522983743143</v>
      </c>
    </row>
    <row r="10087" spans="3:10" x14ac:dyDescent="0.3">
      <c r="C10087">
        <v>9610</v>
      </c>
      <c r="D10087" s="40">
        <v>2.0772361800006331</v>
      </c>
      <c r="I10087">
        <v>9610</v>
      </c>
      <c r="J10087" s="134">
        <v>0.22983215087907061</v>
      </c>
    </row>
    <row r="10088" spans="3:10" x14ac:dyDescent="0.3">
      <c r="C10088">
        <v>9611</v>
      </c>
      <c r="D10088" s="40">
        <v>2.575305010801106</v>
      </c>
      <c r="I10088">
        <v>9611</v>
      </c>
      <c r="J10088" s="134">
        <v>0.20220748919709219</v>
      </c>
    </row>
    <row r="10089" spans="3:10" x14ac:dyDescent="0.3">
      <c r="C10089">
        <v>9612</v>
      </c>
      <c r="D10089" s="40">
        <v>3.3725662077042009</v>
      </c>
      <c r="I10089">
        <v>9612</v>
      </c>
      <c r="J10089" s="134">
        <v>0.2974324388236258</v>
      </c>
    </row>
    <row r="10090" spans="3:10" x14ac:dyDescent="0.3">
      <c r="C10090">
        <v>9613</v>
      </c>
      <c r="D10090" s="40">
        <v>2.9408755687037762</v>
      </c>
      <c r="I10090">
        <v>9613</v>
      </c>
      <c r="J10090" s="134">
        <v>9.0434105981816115E-2</v>
      </c>
    </row>
    <row r="10091" spans="3:10" x14ac:dyDescent="0.3">
      <c r="C10091">
        <v>9614</v>
      </c>
      <c r="D10091" s="40">
        <v>2.4149858561479722</v>
      </c>
      <c r="I10091">
        <v>9614</v>
      </c>
      <c r="J10091" s="134">
        <v>0.18290729308607045</v>
      </c>
    </row>
    <row r="10092" spans="3:10" x14ac:dyDescent="0.3">
      <c r="C10092">
        <v>9615</v>
      </c>
      <c r="D10092" s="40">
        <v>2.5401183790010409</v>
      </c>
      <c r="I10092">
        <v>9615</v>
      </c>
      <c r="J10092" s="134">
        <v>0.35302897228439134</v>
      </c>
    </row>
    <row r="10093" spans="3:10" x14ac:dyDescent="0.3">
      <c r="C10093">
        <v>9616</v>
      </c>
      <c r="D10093" s="40">
        <v>2.424098731091183</v>
      </c>
      <c r="I10093">
        <v>9616</v>
      </c>
      <c r="J10093" s="134">
        <v>0.20034742331052535</v>
      </c>
    </row>
    <row r="10094" spans="3:10" x14ac:dyDescent="0.3">
      <c r="C10094">
        <v>9617</v>
      </c>
      <c r="D10094" s="40">
        <v>2.3588907373717767</v>
      </c>
      <c r="I10094">
        <v>9617</v>
      </c>
      <c r="J10094" s="134">
        <v>0.19112418032680134</v>
      </c>
    </row>
    <row r="10095" spans="3:10" x14ac:dyDescent="0.3">
      <c r="C10095">
        <v>9618</v>
      </c>
      <c r="D10095" s="40">
        <v>2.7978723684228992</v>
      </c>
      <c r="I10095">
        <v>9618</v>
      </c>
      <c r="J10095" s="134">
        <v>0.15916085589087325</v>
      </c>
    </row>
    <row r="10096" spans="3:10" x14ac:dyDescent="0.3">
      <c r="C10096">
        <v>9619</v>
      </c>
      <c r="D10096" s="40">
        <v>2.6600753297316682</v>
      </c>
      <c r="I10096">
        <v>9619</v>
      </c>
      <c r="J10096" s="134">
        <v>0.27348612864052435</v>
      </c>
    </row>
    <row r="10097" spans="3:10" x14ac:dyDescent="0.3">
      <c r="C10097">
        <v>9620</v>
      </c>
      <c r="D10097" s="40">
        <v>2.6851249911325352</v>
      </c>
      <c r="I10097">
        <v>9620</v>
      </c>
      <c r="J10097" s="134">
        <v>0.35391451865000323</v>
      </c>
    </row>
    <row r="10098" spans="3:10" x14ac:dyDescent="0.3">
      <c r="C10098">
        <v>9621</v>
      </c>
      <c r="D10098" s="40">
        <v>2.7055388766593587</v>
      </c>
      <c r="I10098">
        <v>9621</v>
      </c>
      <c r="J10098" s="134">
        <v>0.27646364163516335</v>
      </c>
    </row>
    <row r="10099" spans="3:10" x14ac:dyDescent="0.3">
      <c r="C10099">
        <v>9622</v>
      </c>
      <c r="D10099" s="40">
        <v>2.5335726224538329</v>
      </c>
      <c r="I10099">
        <v>9622</v>
      </c>
      <c r="J10099" s="134">
        <v>0.28587239477149073</v>
      </c>
    </row>
    <row r="10100" spans="3:10" x14ac:dyDescent="0.3">
      <c r="C10100">
        <v>9623</v>
      </c>
      <c r="D10100" s="40">
        <v>1.5157533006094128</v>
      </c>
      <c r="I10100">
        <v>9623</v>
      </c>
      <c r="J10100" s="134">
        <v>0.203974748431758</v>
      </c>
    </row>
    <row r="10101" spans="3:10" x14ac:dyDescent="0.3">
      <c r="C10101">
        <v>9624</v>
      </c>
      <c r="D10101" s="40">
        <v>1.9601616709243264</v>
      </c>
      <c r="I10101">
        <v>9624</v>
      </c>
      <c r="J10101" s="134">
        <v>0.19914208392418309</v>
      </c>
    </row>
    <row r="10102" spans="3:10" x14ac:dyDescent="0.3">
      <c r="C10102">
        <v>9625</v>
      </c>
      <c r="D10102" s="40">
        <v>3.1639662843104732</v>
      </c>
      <c r="I10102">
        <v>9625</v>
      </c>
      <c r="J10102" s="134">
        <v>0.29932382602254481</v>
      </c>
    </row>
    <row r="10103" spans="3:10" x14ac:dyDescent="0.3">
      <c r="C10103">
        <v>9626</v>
      </c>
      <c r="D10103" s="40">
        <v>3.2365893834058546</v>
      </c>
      <c r="I10103">
        <v>9626</v>
      </c>
      <c r="J10103" s="134">
        <v>0.22521067030979958</v>
      </c>
    </row>
    <row r="10104" spans="3:10" x14ac:dyDescent="0.3">
      <c r="C10104">
        <v>9627</v>
      </c>
      <c r="D10104" s="40">
        <v>2.1261452188003256</v>
      </c>
      <c r="I10104">
        <v>9627</v>
      </c>
      <c r="J10104" s="134">
        <v>0.38403326747499245</v>
      </c>
    </row>
    <row r="10105" spans="3:10" x14ac:dyDescent="0.3">
      <c r="C10105">
        <v>9628</v>
      </c>
      <c r="D10105" s="40">
        <v>3.3774578492876821</v>
      </c>
      <c r="I10105">
        <v>9628</v>
      </c>
      <c r="J10105" s="134">
        <v>0.17125271840163259</v>
      </c>
    </row>
    <row r="10106" spans="3:10" x14ac:dyDescent="0.3">
      <c r="C10106">
        <v>9629</v>
      </c>
      <c r="D10106" s="40">
        <v>3.4287888499078902</v>
      </c>
      <c r="I10106">
        <v>9629</v>
      </c>
      <c r="J10106" s="134">
        <v>0.30300601459059195</v>
      </c>
    </row>
    <row r="10107" spans="3:10" x14ac:dyDescent="0.3">
      <c r="C10107">
        <v>9630</v>
      </c>
      <c r="D10107" s="40">
        <v>2.7374581344754416</v>
      </c>
      <c r="I10107">
        <v>9630</v>
      </c>
      <c r="J10107" s="134">
        <v>0.16126670853909642</v>
      </c>
    </row>
    <row r="10108" spans="3:10" x14ac:dyDescent="0.3">
      <c r="C10108">
        <v>9631</v>
      </c>
      <c r="D10108" s="40">
        <v>3.5250307484819094</v>
      </c>
      <c r="I10108">
        <v>9631</v>
      </c>
      <c r="J10108" s="134">
        <v>0.2533295169965275</v>
      </c>
    </row>
    <row r="10109" spans="3:10" x14ac:dyDescent="0.3">
      <c r="C10109">
        <v>9632</v>
      </c>
      <c r="D10109" s="40">
        <v>3.2564518764527266</v>
      </c>
      <c r="I10109">
        <v>9632</v>
      </c>
      <c r="J10109" s="134">
        <v>0.11111672753677126</v>
      </c>
    </row>
    <row r="10110" spans="3:10" x14ac:dyDescent="0.3">
      <c r="C10110">
        <v>9633</v>
      </c>
      <c r="D10110" s="40">
        <v>1.48478017002701</v>
      </c>
      <c r="I10110">
        <v>9633</v>
      </c>
      <c r="J10110" s="134">
        <v>0.35150616053906347</v>
      </c>
    </row>
    <row r="10111" spans="3:10" x14ac:dyDescent="0.3">
      <c r="C10111">
        <v>9634</v>
      </c>
      <c r="D10111" s="40">
        <v>2.6640393881922639</v>
      </c>
      <c r="I10111">
        <v>9634</v>
      </c>
      <c r="J10111" s="134">
        <v>0.21622206365176688</v>
      </c>
    </row>
    <row r="10112" spans="3:10" x14ac:dyDescent="0.3">
      <c r="C10112">
        <v>9635</v>
      </c>
      <c r="D10112" s="40">
        <v>2.8815253839527863</v>
      </c>
      <c r="I10112">
        <v>9635</v>
      </c>
      <c r="J10112" s="134">
        <v>0.3773650902643122</v>
      </c>
    </row>
    <row r="10113" spans="3:10" x14ac:dyDescent="0.3">
      <c r="C10113">
        <v>9636</v>
      </c>
      <c r="D10113" s="40">
        <v>2.0544063348168544</v>
      </c>
      <c r="I10113">
        <v>9636</v>
      </c>
      <c r="J10113" s="134">
        <v>0.20879751002220481</v>
      </c>
    </row>
    <row r="10114" spans="3:10" x14ac:dyDescent="0.3">
      <c r="C10114">
        <v>9637</v>
      </c>
      <c r="D10114" s="40">
        <v>2.0696067318164824</v>
      </c>
      <c r="I10114">
        <v>9637</v>
      </c>
      <c r="J10114" s="134">
        <v>0.31425194313255833</v>
      </c>
    </row>
    <row r="10115" spans="3:10" x14ac:dyDescent="0.3">
      <c r="C10115">
        <v>9638</v>
      </c>
      <c r="D10115" s="40">
        <v>1.8185141065226933</v>
      </c>
      <c r="I10115">
        <v>9638</v>
      </c>
      <c r="J10115" s="134">
        <v>0.24574947065483599</v>
      </c>
    </row>
    <row r="10116" spans="3:10" x14ac:dyDescent="0.3">
      <c r="C10116">
        <v>9639</v>
      </c>
      <c r="D10116" s="40">
        <v>3.3078362047139187</v>
      </c>
      <c r="I10116">
        <v>9639</v>
      </c>
      <c r="J10116" s="134">
        <v>0.25736375084940355</v>
      </c>
    </row>
    <row r="10117" spans="3:10" x14ac:dyDescent="0.3">
      <c r="C10117">
        <v>9640</v>
      </c>
      <c r="D10117" s="40">
        <v>1.9637224101867474</v>
      </c>
      <c r="I10117">
        <v>9640</v>
      </c>
      <c r="J10117" s="134">
        <v>0.18226026970929232</v>
      </c>
    </row>
    <row r="10118" spans="3:10" x14ac:dyDescent="0.3">
      <c r="C10118">
        <v>9641</v>
      </c>
      <c r="D10118" s="40">
        <v>2.0339225189951042</v>
      </c>
      <c r="I10118">
        <v>9641</v>
      </c>
      <c r="J10118" s="134">
        <v>0.27187439725307949</v>
      </c>
    </row>
    <row r="10119" spans="3:10" x14ac:dyDescent="0.3">
      <c r="C10119">
        <v>9642</v>
      </c>
      <c r="D10119" s="40">
        <v>3.4209686249383773</v>
      </c>
      <c r="I10119">
        <v>9642</v>
      </c>
      <c r="J10119" s="134">
        <v>0.21532956003528381</v>
      </c>
    </row>
    <row r="10120" spans="3:10" x14ac:dyDescent="0.3">
      <c r="C10120">
        <v>9643</v>
      </c>
      <c r="D10120" s="40">
        <v>2.6652580037031708</v>
      </c>
      <c r="I10120">
        <v>9643</v>
      </c>
      <c r="J10120" s="134">
        <v>0.20598244326781634</v>
      </c>
    </row>
    <row r="10121" spans="3:10" x14ac:dyDescent="0.3">
      <c r="C10121">
        <v>9644</v>
      </c>
      <c r="D10121" s="40">
        <v>1.8475357683878137</v>
      </c>
      <c r="I10121">
        <v>9644</v>
      </c>
      <c r="J10121" s="134">
        <v>0.20450219638430744</v>
      </c>
    </row>
    <row r="10122" spans="3:10" x14ac:dyDescent="0.3">
      <c r="C10122">
        <v>9645</v>
      </c>
      <c r="D10122" s="40">
        <v>2.721325720496119</v>
      </c>
      <c r="I10122">
        <v>9645</v>
      </c>
      <c r="J10122" s="134">
        <v>0.21191096605576343</v>
      </c>
    </row>
    <row r="10123" spans="3:10" x14ac:dyDescent="0.3">
      <c r="C10123">
        <v>9646</v>
      </c>
      <c r="D10123" s="40">
        <v>3.065826229791567</v>
      </c>
      <c r="I10123">
        <v>9646</v>
      </c>
      <c r="J10123" s="134">
        <v>0.33452161441059425</v>
      </c>
    </row>
    <row r="10124" spans="3:10" x14ac:dyDescent="0.3">
      <c r="C10124">
        <v>9647</v>
      </c>
      <c r="D10124" s="40">
        <v>2.9185096749363204</v>
      </c>
      <c r="I10124">
        <v>9647</v>
      </c>
      <c r="J10124" s="134">
        <v>0.33055596344040938</v>
      </c>
    </row>
    <row r="10125" spans="3:10" x14ac:dyDescent="0.3">
      <c r="C10125">
        <v>9648</v>
      </c>
      <c r="D10125" s="40">
        <v>1.8117038567079675</v>
      </c>
      <c r="I10125">
        <v>9648</v>
      </c>
      <c r="J10125" s="134">
        <v>0.29414713469616993</v>
      </c>
    </row>
    <row r="10126" spans="3:10" x14ac:dyDescent="0.3">
      <c r="C10126">
        <v>9649</v>
      </c>
      <c r="D10126" s="40">
        <v>2.2753370874073391</v>
      </c>
      <c r="I10126">
        <v>9649</v>
      </c>
      <c r="J10126" s="134">
        <v>0.35591641783764927</v>
      </c>
    </row>
    <row r="10127" spans="3:10" x14ac:dyDescent="0.3">
      <c r="C10127">
        <v>9650</v>
      </c>
      <c r="D10127" s="40">
        <v>1.9922025987834329</v>
      </c>
      <c r="I10127">
        <v>9650</v>
      </c>
      <c r="J10127" s="134">
        <v>0.23589779360806218</v>
      </c>
    </row>
    <row r="10128" spans="3:10" x14ac:dyDescent="0.3">
      <c r="C10128">
        <v>9651</v>
      </c>
      <c r="D10128" s="40">
        <v>2.7728644805716338</v>
      </c>
      <c r="I10128">
        <v>9651</v>
      </c>
      <c r="J10128" s="134">
        <v>0.21920660960410832</v>
      </c>
    </row>
    <row r="10129" spans="3:10" x14ac:dyDescent="0.3">
      <c r="C10129">
        <v>9652</v>
      </c>
      <c r="D10129" s="40">
        <v>2.0647401909126772</v>
      </c>
      <c r="I10129">
        <v>9652</v>
      </c>
      <c r="J10129" s="134">
        <v>0.32706714239312062</v>
      </c>
    </row>
    <row r="10130" spans="3:10" x14ac:dyDescent="0.3">
      <c r="C10130">
        <v>9653</v>
      </c>
      <c r="D10130" s="40">
        <v>2.1552237196568163</v>
      </c>
      <c r="I10130">
        <v>9653</v>
      </c>
      <c r="J10130" s="134">
        <v>0.24875050751899619</v>
      </c>
    </row>
    <row r="10131" spans="3:10" x14ac:dyDescent="0.3">
      <c r="C10131">
        <v>9654</v>
      </c>
      <c r="D10131" s="40">
        <v>2.6881231922927284</v>
      </c>
      <c r="I10131">
        <v>9654</v>
      </c>
      <c r="J10131" s="134">
        <v>0.22739266529792657</v>
      </c>
    </row>
    <row r="10132" spans="3:10" x14ac:dyDescent="0.3">
      <c r="C10132">
        <v>9655</v>
      </c>
      <c r="D10132" s="40">
        <v>1.5673292136540602</v>
      </c>
      <c r="I10132">
        <v>9655</v>
      </c>
      <c r="J10132" s="134">
        <v>0.18398757719456604</v>
      </c>
    </row>
    <row r="10133" spans="3:10" x14ac:dyDescent="0.3">
      <c r="C10133">
        <v>9656</v>
      </c>
      <c r="D10133" s="40">
        <v>1.5367091985054508</v>
      </c>
      <c r="I10133">
        <v>9656</v>
      </c>
      <c r="J10133" s="134">
        <v>0.20273770150714876</v>
      </c>
    </row>
    <row r="10134" spans="3:10" x14ac:dyDescent="0.3">
      <c r="C10134">
        <v>9657</v>
      </c>
      <c r="D10134" s="40">
        <v>2.2513284002064986</v>
      </c>
      <c r="I10134">
        <v>9657</v>
      </c>
      <c r="J10134" s="134">
        <v>0.24731608658399096</v>
      </c>
    </row>
    <row r="10135" spans="3:10" x14ac:dyDescent="0.3">
      <c r="C10135">
        <v>9658</v>
      </c>
      <c r="D10135" s="40">
        <v>2.8265121519614231</v>
      </c>
      <c r="I10135">
        <v>9658</v>
      </c>
      <c r="J10135" s="134">
        <v>0.3844860271735322</v>
      </c>
    </row>
    <row r="10136" spans="3:10" x14ac:dyDescent="0.3">
      <c r="C10136">
        <v>9659</v>
      </c>
      <c r="D10136" s="40">
        <v>1.8784805012968651</v>
      </c>
      <c r="I10136">
        <v>9659</v>
      </c>
      <c r="J10136" s="134">
        <v>0.17204796931978206</v>
      </c>
    </row>
    <row r="10137" spans="3:10" x14ac:dyDescent="0.3">
      <c r="C10137">
        <v>9660</v>
      </c>
      <c r="D10137" s="40">
        <v>2.9058253680998942</v>
      </c>
      <c r="I10137">
        <v>9660</v>
      </c>
      <c r="J10137" s="134">
        <v>0.32858154198819611</v>
      </c>
    </row>
    <row r="10138" spans="3:10" x14ac:dyDescent="0.3">
      <c r="C10138">
        <v>9661</v>
      </c>
      <c r="D10138" s="40">
        <v>3.2878551013498161</v>
      </c>
      <c r="I10138">
        <v>9661</v>
      </c>
      <c r="J10138" s="134">
        <v>0.30272964029214045</v>
      </c>
    </row>
    <row r="10139" spans="3:10" x14ac:dyDescent="0.3">
      <c r="C10139">
        <v>9662</v>
      </c>
      <c r="D10139" s="40">
        <v>2.7378004760782719</v>
      </c>
      <c r="I10139">
        <v>9662</v>
      </c>
      <c r="J10139" s="134">
        <v>0.27953917769688563</v>
      </c>
    </row>
    <row r="10140" spans="3:10" x14ac:dyDescent="0.3">
      <c r="C10140">
        <v>9663</v>
      </c>
      <c r="D10140" s="40">
        <v>2.8955082815058786</v>
      </c>
      <c r="I10140">
        <v>9663</v>
      </c>
      <c r="J10140" s="134">
        <v>0.28958177438351185</v>
      </c>
    </row>
    <row r="10141" spans="3:10" x14ac:dyDescent="0.3">
      <c r="C10141">
        <v>9664</v>
      </c>
      <c r="D10141" s="40">
        <v>2.563145101701537</v>
      </c>
      <c r="I10141">
        <v>9664</v>
      </c>
      <c r="J10141" s="134">
        <v>0.14529428592116544</v>
      </c>
    </row>
    <row r="10142" spans="3:10" x14ac:dyDescent="0.3">
      <c r="C10142">
        <v>9665</v>
      </c>
      <c r="D10142" s="40">
        <v>2.3966476161307972</v>
      </c>
      <c r="I10142">
        <v>9665</v>
      </c>
      <c r="J10142" s="134">
        <v>0.11428557255120197</v>
      </c>
    </row>
    <row r="10143" spans="3:10" x14ac:dyDescent="0.3">
      <c r="C10143">
        <v>9666</v>
      </c>
      <c r="D10143" s="40">
        <v>2.6017978757482521</v>
      </c>
      <c r="I10143">
        <v>9666</v>
      </c>
      <c r="J10143" s="134">
        <v>0.39522727431865334</v>
      </c>
    </row>
    <row r="10144" spans="3:10" x14ac:dyDescent="0.3">
      <c r="C10144">
        <v>9667</v>
      </c>
      <c r="D10144" s="40">
        <v>1.9101500630239792</v>
      </c>
      <c r="I10144">
        <v>9667</v>
      </c>
      <c r="J10144" s="134">
        <v>0.33964347186931643</v>
      </c>
    </row>
    <row r="10145" spans="3:10" x14ac:dyDescent="0.3">
      <c r="C10145">
        <v>9668</v>
      </c>
      <c r="D10145" s="40">
        <v>2.3710188403757138</v>
      </c>
      <c r="I10145">
        <v>9668</v>
      </c>
      <c r="J10145" s="134">
        <v>0.15488327853678663</v>
      </c>
    </row>
    <row r="10146" spans="3:10" x14ac:dyDescent="0.3">
      <c r="C10146">
        <v>9669</v>
      </c>
      <c r="D10146" s="40">
        <v>2.042731862815276</v>
      </c>
      <c r="I10146">
        <v>9669</v>
      </c>
      <c r="J10146" s="134">
        <v>0.34604352880343447</v>
      </c>
    </row>
    <row r="10147" spans="3:10" x14ac:dyDescent="0.3">
      <c r="C10147">
        <v>9670</v>
      </c>
      <c r="D10147" s="40">
        <v>2.2474042515830033</v>
      </c>
      <c r="I10147">
        <v>9670</v>
      </c>
      <c r="J10147" s="134">
        <v>0.25318642244369505</v>
      </c>
    </row>
    <row r="10148" spans="3:10" x14ac:dyDescent="0.3">
      <c r="C10148">
        <v>9671</v>
      </c>
      <c r="D10148" s="40">
        <v>3.1534529732765684</v>
      </c>
      <c r="I10148">
        <v>9671</v>
      </c>
      <c r="J10148" s="134">
        <v>6.8461024580252161E-2</v>
      </c>
    </row>
    <row r="10149" spans="3:10" x14ac:dyDescent="0.3">
      <c r="C10149">
        <v>9672</v>
      </c>
      <c r="D10149" s="40">
        <v>1.6811361599778345</v>
      </c>
      <c r="I10149">
        <v>9672</v>
      </c>
      <c r="J10149" s="134">
        <v>0.28630958196296841</v>
      </c>
    </row>
    <row r="10150" spans="3:10" x14ac:dyDescent="0.3">
      <c r="C10150">
        <v>9673</v>
      </c>
      <c r="D10150" s="40">
        <v>3.5281167551608723</v>
      </c>
      <c r="I10150">
        <v>9673</v>
      </c>
      <c r="J10150" s="134">
        <v>0.24121347803351134</v>
      </c>
    </row>
    <row r="10151" spans="3:10" x14ac:dyDescent="0.3">
      <c r="C10151">
        <v>9674</v>
      </c>
      <c r="D10151" s="40">
        <v>2.9717628397815439</v>
      </c>
      <c r="I10151">
        <v>9674</v>
      </c>
      <c r="J10151" s="134">
        <v>0.2432625618138391</v>
      </c>
    </row>
    <row r="10152" spans="3:10" x14ac:dyDescent="0.3">
      <c r="C10152">
        <v>9675</v>
      </c>
      <c r="D10152" s="40">
        <v>2.6214698854265346</v>
      </c>
      <c r="I10152">
        <v>9675</v>
      </c>
      <c r="J10152" s="134">
        <v>0.26722180527243422</v>
      </c>
    </row>
    <row r="10153" spans="3:10" x14ac:dyDescent="0.3">
      <c r="C10153">
        <v>9676</v>
      </c>
      <c r="D10153" s="40">
        <v>2.2244707207405612</v>
      </c>
      <c r="I10153">
        <v>9676</v>
      </c>
      <c r="J10153" s="134">
        <v>0.25767075471527323</v>
      </c>
    </row>
    <row r="10154" spans="3:10" x14ac:dyDescent="0.3">
      <c r="C10154">
        <v>9677</v>
      </c>
      <c r="D10154" s="40">
        <v>2.5430507324373002</v>
      </c>
      <c r="I10154">
        <v>9677</v>
      </c>
      <c r="J10154" s="134">
        <v>0.25688142114936463</v>
      </c>
    </row>
    <row r="10155" spans="3:10" x14ac:dyDescent="0.3">
      <c r="C10155">
        <v>9678</v>
      </c>
      <c r="D10155" s="40">
        <v>2.6158550679477965</v>
      </c>
      <c r="I10155">
        <v>9678</v>
      </c>
      <c r="J10155" s="134">
        <v>0.1049084237019311</v>
      </c>
    </row>
    <row r="10156" spans="3:10" x14ac:dyDescent="0.3">
      <c r="C10156">
        <v>9679</v>
      </c>
      <c r="D10156" s="40">
        <v>2.1223839239606055</v>
      </c>
      <c r="I10156">
        <v>9679</v>
      </c>
      <c r="J10156" s="134">
        <v>0.33918274274753912</v>
      </c>
    </row>
    <row r="10157" spans="3:10" x14ac:dyDescent="0.3">
      <c r="C10157">
        <v>9680</v>
      </c>
      <c r="D10157" s="40">
        <v>2.6174434691610782</v>
      </c>
      <c r="I10157">
        <v>9680</v>
      </c>
      <c r="J10157" s="134">
        <v>0.29614061958630544</v>
      </c>
    </row>
    <row r="10158" spans="3:10" x14ac:dyDescent="0.3">
      <c r="C10158">
        <v>9681</v>
      </c>
      <c r="D10158" s="40">
        <v>3.1332183754967202</v>
      </c>
      <c r="I10158">
        <v>9681</v>
      </c>
      <c r="J10158" s="134">
        <v>0.30680473438165556</v>
      </c>
    </row>
    <row r="10159" spans="3:10" x14ac:dyDescent="0.3">
      <c r="C10159">
        <v>9682</v>
      </c>
      <c r="D10159" s="40">
        <v>2.7229689415388951</v>
      </c>
      <c r="I10159">
        <v>9682</v>
      </c>
      <c r="J10159" s="134">
        <v>0.28590174075772956</v>
      </c>
    </row>
    <row r="10160" spans="3:10" x14ac:dyDescent="0.3">
      <c r="C10160">
        <v>9683</v>
      </c>
      <c r="D10160" s="40">
        <v>2.3799767553905897</v>
      </c>
      <c r="I10160">
        <v>9683</v>
      </c>
      <c r="J10160" s="134">
        <v>0.34924160487386935</v>
      </c>
    </row>
    <row r="10161" spans="3:10" x14ac:dyDescent="0.3">
      <c r="C10161">
        <v>9684</v>
      </c>
      <c r="D10161" s="40">
        <v>2.632441871768723</v>
      </c>
      <c r="I10161">
        <v>9684</v>
      </c>
      <c r="J10161" s="134">
        <v>0.35373723842595184</v>
      </c>
    </row>
    <row r="10162" spans="3:10" x14ac:dyDescent="0.3">
      <c r="C10162">
        <v>9685</v>
      </c>
      <c r="D10162" s="40">
        <v>3.5651261267848882</v>
      </c>
      <c r="I10162">
        <v>9685</v>
      </c>
      <c r="J10162" s="134">
        <v>0.29063894200787788</v>
      </c>
    </row>
    <row r="10163" spans="3:10" x14ac:dyDescent="0.3">
      <c r="C10163">
        <v>9686</v>
      </c>
      <c r="D10163" s="40">
        <v>2.0221627490269616</v>
      </c>
      <c r="I10163">
        <v>9686</v>
      </c>
      <c r="J10163" s="134">
        <v>0.37281661565546176</v>
      </c>
    </row>
    <row r="10164" spans="3:10" x14ac:dyDescent="0.3">
      <c r="C10164">
        <v>9687</v>
      </c>
      <c r="D10164" s="40">
        <v>3.2865906892896328</v>
      </c>
      <c r="I10164">
        <v>9687</v>
      </c>
      <c r="J10164" s="134">
        <v>0.27479954431896747</v>
      </c>
    </row>
    <row r="10165" spans="3:10" x14ac:dyDescent="0.3">
      <c r="C10165">
        <v>9688</v>
      </c>
      <c r="D10165" s="40">
        <v>2.2159322050295502</v>
      </c>
      <c r="I10165">
        <v>9688</v>
      </c>
      <c r="J10165" s="134">
        <v>0.39140269562712682</v>
      </c>
    </row>
    <row r="10166" spans="3:10" x14ac:dyDescent="0.3">
      <c r="C10166">
        <v>9689</v>
      </c>
      <c r="D10166" s="40">
        <v>3.2575510677870625</v>
      </c>
      <c r="I10166">
        <v>9689</v>
      </c>
      <c r="J10166" s="134">
        <v>0.24269630015214916</v>
      </c>
    </row>
    <row r="10167" spans="3:10" x14ac:dyDescent="0.3">
      <c r="C10167">
        <v>9690</v>
      </c>
      <c r="D10167" s="40">
        <v>2.3917076794962986</v>
      </c>
      <c r="I10167">
        <v>9690</v>
      </c>
      <c r="J10167" s="134">
        <v>0.24224982093128378</v>
      </c>
    </row>
    <row r="10168" spans="3:10" x14ac:dyDescent="0.3">
      <c r="C10168">
        <v>9691</v>
      </c>
      <c r="D10168" s="40">
        <v>2.4481569237102301</v>
      </c>
      <c r="I10168">
        <v>9691</v>
      </c>
      <c r="J10168" s="134">
        <v>0.1996178801713584</v>
      </c>
    </row>
    <row r="10169" spans="3:10" x14ac:dyDescent="0.3">
      <c r="C10169">
        <v>9692</v>
      </c>
      <c r="D10169" s="40">
        <v>3.3230838791298538</v>
      </c>
      <c r="I10169">
        <v>9692</v>
      </c>
      <c r="J10169" s="134">
        <v>0.30822949894012885</v>
      </c>
    </row>
    <row r="10170" spans="3:10" x14ac:dyDescent="0.3">
      <c r="C10170">
        <v>9693</v>
      </c>
      <c r="D10170" s="40">
        <v>3.1876624460099654</v>
      </c>
      <c r="I10170">
        <v>9693</v>
      </c>
      <c r="J10170" s="134">
        <v>0.12527311832782084</v>
      </c>
    </row>
    <row r="10171" spans="3:10" x14ac:dyDescent="0.3">
      <c r="C10171">
        <v>9694</v>
      </c>
      <c r="D10171" s="40">
        <v>3.2384701765358401</v>
      </c>
      <c r="I10171">
        <v>9694</v>
      </c>
      <c r="J10171" s="134">
        <v>0.32530103703970359</v>
      </c>
    </row>
    <row r="10172" spans="3:10" x14ac:dyDescent="0.3">
      <c r="C10172">
        <v>9695</v>
      </c>
      <c r="D10172" s="40">
        <v>2.9024152482113528</v>
      </c>
      <c r="I10172">
        <v>9695</v>
      </c>
      <c r="J10172" s="134">
        <v>0.31261699230774775</v>
      </c>
    </row>
    <row r="10173" spans="3:10" x14ac:dyDescent="0.3">
      <c r="C10173">
        <v>9696</v>
      </c>
      <c r="D10173" s="40">
        <v>3.4359429922958045</v>
      </c>
      <c r="I10173">
        <v>9696</v>
      </c>
      <c r="J10173" s="134">
        <v>0.23311845850687907</v>
      </c>
    </row>
    <row r="10174" spans="3:10" x14ac:dyDescent="0.3">
      <c r="C10174">
        <v>9697</v>
      </c>
      <c r="D10174" s="40">
        <v>3.0049169727294629</v>
      </c>
      <c r="I10174">
        <v>9697</v>
      </c>
      <c r="J10174" s="134">
        <v>0.29990444668446403</v>
      </c>
    </row>
    <row r="10175" spans="3:10" x14ac:dyDescent="0.3">
      <c r="C10175">
        <v>9698</v>
      </c>
      <c r="D10175" s="40">
        <v>3.3709151865659579</v>
      </c>
      <c r="I10175">
        <v>9698</v>
      </c>
      <c r="J10175" s="134">
        <v>0.15184828903782233</v>
      </c>
    </row>
    <row r="10176" spans="3:10" x14ac:dyDescent="0.3">
      <c r="C10176">
        <v>9699</v>
      </c>
      <c r="D10176" s="40">
        <v>2.5153390510268823</v>
      </c>
      <c r="I10176">
        <v>9699</v>
      </c>
      <c r="J10176" s="134">
        <v>0.18945002478578621</v>
      </c>
    </row>
    <row r="10177" spans="3:10" x14ac:dyDescent="0.3">
      <c r="C10177">
        <v>9700</v>
      </c>
      <c r="D10177" s="40">
        <v>2.8240453930137965</v>
      </c>
      <c r="I10177">
        <v>9700</v>
      </c>
      <c r="J10177" s="134">
        <v>0.25008574864399624</v>
      </c>
    </row>
    <row r="10178" spans="3:10" x14ac:dyDescent="0.3">
      <c r="C10178">
        <v>9701</v>
      </c>
      <c r="D10178" s="40">
        <v>2.0906716635672669</v>
      </c>
      <c r="I10178">
        <v>9701</v>
      </c>
      <c r="J10178" s="134">
        <v>0.2947739534213063</v>
      </c>
    </row>
    <row r="10179" spans="3:10" x14ac:dyDescent="0.3">
      <c r="C10179">
        <v>9702</v>
      </c>
      <c r="D10179" s="40">
        <v>1.864693032270371</v>
      </c>
      <c r="I10179">
        <v>9702</v>
      </c>
      <c r="J10179" s="134">
        <v>0.24954348424019712</v>
      </c>
    </row>
    <row r="10180" spans="3:10" x14ac:dyDescent="0.3">
      <c r="C10180">
        <v>9703</v>
      </c>
      <c r="D10180" s="40">
        <v>1.9348484009944997</v>
      </c>
      <c r="I10180">
        <v>9703</v>
      </c>
      <c r="J10180" s="134">
        <v>0.23537596351828594</v>
      </c>
    </row>
    <row r="10181" spans="3:10" x14ac:dyDescent="0.3">
      <c r="C10181">
        <v>9704</v>
      </c>
      <c r="D10181" s="40">
        <v>2.6350094534902886</v>
      </c>
      <c r="I10181">
        <v>9704</v>
      </c>
      <c r="J10181" s="134">
        <v>0.15871114682994492</v>
      </c>
    </row>
    <row r="10182" spans="3:10" x14ac:dyDescent="0.3">
      <c r="C10182">
        <v>9705</v>
      </c>
      <c r="D10182" s="40">
        <v>2.8399932873001594</v>
      </c>
      <c r="I10182">
        <v>9705</v>
      </c>
      <c r="J10182" s="134">
        <v>0.3155796275900582</v>
      </c>
    </row>
    <row r="10183" spans="3:10" x14ac:dyDescent="0.3">
      <c r="C10183">
        <v>9706</v>
      </c>
      <c r="D10183" s="40">
        <v>2.3744605161199033</v>
      </c>
      <c r="I10183">
        <v>9706</v>
      </c>
      <c r="J10183" s="134">
        <v>0.29117733878345531</v>
      </c>
    </row>
    <row r="10184" spans="3:10" x14ac:dyDescent="0.3">
      <c r="C10184">
        <v>9707</v>
      </c>
      <c r="D10184" s="40">
        <v>1.8445758939787513</v>
      </c>
      <c r="I10184">
        <v>9707</v>
      </c>
      <c r="J10184" s="134">
        <v>0.32019905281530892</v>
      </c>
    </row>
    <row r="10185" spans="3:10" x14ac:dyDescent="0.3">
      <c r="C10185">
        <v>9708</v>
      </c>
      <c r="D10185" s="40">
        <v>2.5416856650077202</v>
      </c>
      <c r="I10185">
        <v>9708</v>
      </c>
      <c r="J10185" s="134">
        <v>0.31363033027548681</v>
      </c>
    </row>
    <row r="10186" spans="3:10" x14ac:dyDescent="0.3">
      <c r="C10186">
        <v>9709</v>
      </c>
      <c r="D10186" s="40">
        <v>2.9708010586010709</v>
      </c>
      <c r="I10186">
        <v>9709</v>
      </c>
      <c r="J10186" s="134">
        <v>0.24484352651230545</v>
      </c>
    </row>
    <row r="10187" spans="3:10" x14ac:dyDescent="0.3">
      <c r="C10187">
        <v>9710</v>
      </c>
      <c r="D10187" s="40">
        <v>3.2640318310647856</v>
      </c>
      <c r="I10187">
        <v>9710</v>
      </c>
      <c r="J10187" s="134">
        <v>0.33323213150364484</v>
      </c>
    </row>
    <row r="10188" spans="3:10" x14ac:dyDescent="0.3">
      <c r="C10188">
        <v>9711</v>
      </c>
      <c r="D10188" s="40">
        <v>3.1577339022848663</v>
      </c>
      <c r="I10188">
        <v>9711</v>
      </c>
      <c r="J10188" s="134">
        <v>0.2076211443477467</v>
      </c>
    </row>
    <row r="10189" spans="3:10" x14ac:dyDescent="0.3">
      <c r="C10189">
        <v>9712</v>
      </c>
      <c r="D10189" s="40">
        <v>3.1563780722675885</v>
      </c>
      <c r="I10189">
        <v>9712</v>
      </c>
      <c r="J10189" s="134">
        <v>8.7260622414895517E-2</v>
      </c>
    </row>
    <row r="10190" spans="3:10" x14ac:dyDescent="0.3">
      <c r="C10190">
        <v>9713</v>
      </c>
      <c r="D10190" s="40">
        <v>1.9839293567647349</v>
      </c>
      <c r="I10190">
        <v>9713</v>
      </c>
      <c r="J10190" s="134">
        <v>0.30238187238995207</v>
      </c>
    </row>
    <row r="10191" spans="3:10" x14ac:dyDescent="0.3">
      <c r="C10191">
        <v>9714</v>
      </c>
      <c r="D10191" s="40">
        <v>2.3980258308409628</v>
      </c>
      <c r="I10191">
        <v>9714</v>
      </c>
      <c r="J10191" s="134">
        <v>0.20065363270887882</v>
      </c>
    </row>
    <row r="10192" spans="3:10" x14ac:dyDescent="0.3">
      <c r="C10192">
        <v>9715</v>
      </c>
      <c r="D10192" s="40">
        <v>2.9946552286821997</v>
      </c>
      <c r="I10192">
        <v>9715</v>
      </c>
      <c r="J10192" s="134">
        <v>0.27255596159478612</v>
      </c>
    </row>
    <row r="10193" spans="3:10" x14ac:dyDescent="0.3">
      <c r="C10193">
        <v>9716</v>
      </c>
      <c r="D10193" s="40">
        <v>2.414187911006068</v>
      </c>
      <c r="I10193">
        <v>9716</v>
      </c>
      <c r="J10193" s="134">
        <v>0.16081277414957129</v>
      </c>
    </row>
    <row r="10194" spans="3:10" x14ac:dyDescent="0.3">
      <c r="C10194">
        <v>9717</v>
      </c>
      <c r="D10194" s="40">
        <v>2.1353635427068567</v>
      </c>
      <c r="I10194">
        <v>9717</v>
      </c>
      <c r="J10194" s="134">
        <v>0.1966649354995702</v>
      </c>
    </row>
    <row r="10195" spans="3:10" x14ac:dyDescent="0.3">
      <c r="C10195">
        <v>9718</v>
      </c>
      <c r="D10195" s="40">
        <v>3.1464382178792203</v>
      </c>
      <c r="I10195">
        <v>9718</v>
      </c>
      <c r="J10195" s="134">
        <v>0.20846113111833153</v>
      </c>
    </row>
    <row r="10196" spans="3:10" x14ac:dyDescent="0.3">
      <c r="C10196">
        <v>9719</v>
      </c>
      <c r="D10196" s="40">
        <v>2.702556562421484</v>
      </c>
      <c r="I10196">
        <v>9719</v>
      </c>
      <c r="J10196" s="134">
        <v>0.22707946799947232</v>
      </c>
    </row>
    <row r="10197" spans="3:10" x14ac:dyDescent="0.3">
      <c r="C10197">
        <v>9720</v>
      </c>
      <c r="D10197" s="40">
        <v>3.0595812564189795</v>
      </c>
      <c r="I10197">
        <v>9720</v>
      </c>
      <c r="J10197" s="134">
        <v>0.27291098397548663</v>
      </c>
    </row>
    <row r="10198" spans="3:10" x14ac:dyDescent="0.3">
      <c r="C10198">
        <v>9721</v>
      </c>
      <c r="D10198" s="40">
        <v>1.8475268355528935</v>
      </c>
      <c r="I10198">
        <v>9721</v>
      </c>
      <c r="J10198" s="134">
        <v>0.20295494751440391</v>
      </c>
    </row>
    <row r="10199" spans="3:10" x14ac:dyDescent="0.3">
      <c r="C10199">
        <v>9722</v>
      </c>
      <c r="D10199" s="40">
        <v>2.7032623178760216</v>
      </c>
      <c r="I10199">
        <v>9722</v>
      </c>
      <c r="J10199" s="134">
        <v>0.29729660336435537</v>
      </c>
    </row>
    <row r="10200" spans="3:10" x14ac:dyDescent="0.3">
      <c r="C10200">
        <v>9723</v>
      </c>
      <c r="D10200" s="40">
        <v>2.1608120648321281</v>
      </c>
      <c r="I10200">
        <v>9723</v>
      </c>
      <c r="J10200" s="134">
        <v>0.34646167110453385</v>
      </c>
    </row>
    <row r="10201" spans="3:10" x14ac:dyDescent="0.3">
      <c r="C10201">
        <v>9724</v>
      </c>
      <c r="D10201" s="40">
        <v>2.4422764813293276</v>
      </c>
      <c r="I10201">
        <v>9724</v>
      </c>
      <c r="J10201" s="134">
        <v>7.6630984910709632E-2</v>
      </c>
    </row>
    <row r="10202" spans="3:10" x14ac:dyDescent="0.3">
      <c r="C10202">
        <v>9725</v>
      </c>
      <c r="D10202" s="40">
        <v>2.3175787067054805</v>
      </c>
      <c r="I10202">
        <v>9725</v>
      </c>
      <c r="J10202" s="134">
        <v>0.21044455555195762</v>
      </c>
    </row>
    <row r="10203" spans="3:10" x14ac:dyDescent="0.3">
      <c r="C10203">
        <v>9726</v>
      </c>
      <c r="D10203" s="40">
        <v>3.6136087434936655</v>
      </c>
      <c r="I10203">
        <v>9726</v>
      </c>
      <c r="J10203" s="134">
        <v>0.34006668043954646</v>
      </c>
    </row>
    <row r="10204" spans="3:10" x14ac:dyDescent="0.3">
      <c r="C10204">
        <v>9727</v>
      </c>
      <c r="D10204" s="40">
        <v>2.7760992345642963</v>
      </c>
      <c r="I10204">
        <v>9727</v>
      </c>
      <c r="J10204" s="134">
        <v>8.5396498555813105E-2</v>
      </c>
    </row>
    <row r="10205" spans="3:10" x14ac:dyDescent="0.3">
      <c r="C10205">
        <v>9728</v>
      </c>
      <c r="D10205" s="40">
        <v>3.5932556267303353</v>
      </c>
      <c r="I10205">
        <v>9728</v>
      </c>
      <c r="J10205" s="134">
        <v>0.16860696555098764</v>
      </c>
    </row>
    <row r="10206" spans="3:10" x14ac:dyDescent="0.3">
      <c r="C10206">
        <v>9729</v>
      </c>
      <c r="D10206" s="40">
        <v>1.8917523699430228</v>
      </c>
      <c r="I10206">
        <v>9729</v>
      </c>
      <c r="J10206" s="134">
        <v>0.34062565995444904</v>
      </c>
    </row>
    <row r="10207" spans="3:10" x14ac:dyDescent="0.3">
      <c r="C10207">
        <v>9730</v>
      </c>
      <c r="D10207" s="40">
        <v>2.1895613668696745</v>
      </c>
      <c r="I10207">
        <v>9730</v>
      </c>
      <c r="J10207" s="134">
        <v>0.35410761145622982</v>
      </c>
    </row>
    <row r="10208" spans="3:10" x14ac:dyDescent="0.3">
      <c r="C10208">
        <v>9731</v>
      </c>
      <c r="D10208" s="40">
        <v>1.997775748877384</v>
      </c>
      <c r="I10208">
        <v>9731</v>
      </c>
      <c r="J10208" s="134">
        <v>0.29264117301267656</v>
      </c>
    </row>
    <row r="10209" spans="3:10" x14ac:dyDescent="0.3">
      <c r="C10209">
        <v>9732</v>
      </c>
      <c r="D10209" s="40">
        <v>1.9562585006592237</v>
      </c>
      <c r="I10209">
        <v>9732</v>
      </c>
      <c r="J10209" s="134">
        <v>0.12818551366709063</v>
      </c>
    </row>
    <row r="10210" spans="3:10" x14ac:dyDescent="0.3">
      <c r="C10210">
        <v>9733</v>
      </c>
      <c r="D10210" s="40">
        <v>3.2077037164791102</v>
      </c>
      <c r="I10210">
        <v>9733</v>
      </c>
      <c r="J10210" s="134">
        <v>0.27759983185003145</v>
      </c>
    </row>
    <row r="10211" spans="3:10" x14ac:dyDescent="0.3">
      <c r="C10211">
        <v>9734</v>
      </c>
      <c r="D10211" s="40">
        <v>2.2481600282177077</v>
      </c>
      <c r="I10211">
        <v>9734</v>
      </c>
      <c r="J10211" s="134">
        <v>0.33949170233340875</v>
      </c>
    </row>
    <row r="10212" spans="3:10" x14ac:dyDescent="0.3">
      <c r="C10212">
        <v>9735</v>
      </c>
      <c r="D10212" s="40">
        <v>3.3151678121715462</v>
      </c>
      <c r="I10212">
        <v>9735</v>
      </c>
      <c r="J10212" s="134">
        <v>0.25832847899152744</v>
      </c>
    </row>
    <row r="10213" spans="3:10" x14ac:dyDescent="0.3">
      <c r="C10213">
        <v>9736</v>
      </c>
      <c r="D10213" s="40">
        <v>2.5336748461279361</v>
      </c>
      <c r="I10213">
        <v>9736</v>
      </c>
      <c r="J10213" s="134">
        <v>0.36143203277944425</v>
      </c>
    </row>
    <row r="10214" spans="3:10" x14ac:dyDescent="0.3">
      <c r="C10214">
        <v>9737</v>
      </c>
      <c r="D10214" s="40">
        <v>3.2150671174076146</v>
      </c>
      <c r="I10214">
        <v>9737</v>
      </c>
      <c r="J10214" s="134">
        <v>0.29809954431898089</v>
      </c>
    </row>
    <row r="10215" spans="3:10" x14ac:dyDescent="0.3">
      <c r="C10215">
        <v>9738</v>
      </c>
      <c r="D10215" s="40">
        <v>2.595671415998396</v>
      </c>
      <c r="I10215">
        <v>9738</v>
      </c>
      <c r="J10215" s="134">
        <v>0.22638137638364397</v>
      </c>
    </row>
    <row r="10216" spans="3:10" x14ac:dyDescent="0.3">
      <c r="C10216">
        <v>9739</v>
      </c>
      <c r="D10216" s="40">
        <v>2.78216650022941</v>
      </c>
      <c r="I10216">
        <v>9739</v>
      </c>
      <c r="J10216" s="134">
        <v>0.1769735749758401</v>
      </c>
    </row>
    <row r="10217" spans="3:10" x14ac:dyDescent="0.3">
      <c r="C10217">
        <v>9740</v>
      </c>
      <c r="D10217" s="40">
        <v>2.2389087925347813</v>
      </c>
      <c r="I10217">
        <v>9740</v>
      </c>
      <c r="J10217" s="134">
        <v>0.2243989398129993</v>
      </c>
    </row>
    <row r="10218" spans="3:10" x14ac:dyDescent="0.3">
      <c r="C10218">
        <v>9741</v>
      </c>
      <c r="D10218" s="40">
        <v>2.9432884095191438</v>
      </c>
      <c r="I10218">
        <v>9741</v>
      </c>
      <c r="J10218" s="134">
        <v>0.12217049758091592</v>
      </c>
    </row>
    <row r="10219" spans="3:10" x14ac:dyDescent="0.3">
      <c r="C10219">
        <v>9742</v>
      </c>
      <c r="D10219" s="40">
        <v>2.8303713693403005</v>
      </c>
      <c r="I10219">
        <v>9742</v>
      </c>
      <c r="J10219" s="134">
        <v>0.30817650219778936</v>
      </c>
    </row>
    <row r="10220" spans="3:10" x14ac:dyDescent="0.3">
      <c r="C10220">
        <v>9743</v>
      </c>
      <c r="D10220" s="40">
        <v>2.6416264887700853</v>
      </c>
      <c r="I10220">
        <v>9743</v>
      </c>
      <c r="J10220" s="134">
        <v>0.13795899773253706</v>
      </c>
    </row>
    <row r="10221" spans="3:10" x14ac:dyDescent="0.3">
      <c r="C10221">
        <v>9744</v>
      </c>
      <c r="D10221" s="40">
        <v>2.7903851838344012</v>
      </c>
      <c r="I10221">
        <v>9744</v>
      </c>
      <c r="J10221" s="134">
        <v>0.18284569831043584</v>
      </c>
    </row>
    <row r="10222" spans="3:10" x14ac:dyDescent="0.3">
      <c r="C10222">
        <v>9745</v>
      </c>
      <c r="D10222" s="40">
        <v>2.3452576880955989</v>
      </c>
      <c r="I10222">
        <v>9745</v>
      </c>
      <c r="J10222" s="134">
        <v>0.27346539612508325</v>
      </c>
    </row>
    <row r="10223" spans="3:10" x14ac:dyDescent="0.3">
      <c r="C10223">
        <v>9746</v>
      </c>
      <c r="D10223" s="40">
        <v>2.4214858508444954</v>
      </c>
      <c r="I10223">
        <v>9746</v>
      </c>
      <c r="J10223" s="134">
        <v>0.21171054882607154</v>
      </c>
    </row>
    <row r="10224" spans="3:10" x14ac:dyDescent="0.3">
      <c r="C10224">
        <v>9747</v>
      </c>
      <c r="D10224" s="40">
        <v>2.3351209603709386</v>
      </c>
      <c r="I10224">
        <v>9747</v>
      </c>
      <c r="J10224" s="134">
        <v>0.19501893148332572</v>
      </c>
    </row>
    <row r="10225" spans="3:10" x14ac:dyDescent="0.3">
      <c r="C10225">
        <v>9748</v>
      </c>
      <c r="D10225" s="40">
        <v>2.3539784163780366</v>
      </c>
      <c r="I10225">
        <v>9748</v>
      </c>
      <c r="J10225" s="134">
        <v>0.11627473232778374</v>
      </c>
    </row>
    <row r="10226" spans="3:10" x14ac:dyDescent="0.3">
      <c r="C10226">
        <v>9749</v>
      </c>
      <c r="D10226" s="40">
        <v>1.6983803925628362</v>
      </c>
      <c r="I10226">
        <v>9749</v>
      </c>
      <c r="J10226" s="134">
        <v>0.37999894404375145</v>
      </c>
    </row>
    <row r="10227" spans="3:10" x14ac:dyDescent="0.3">
      <c r="C10227">
        <v>9750</v>
      </c>
      <c r="D10227" s="40">
        <v>2.7072481963426549</v>
      </c>
      <c r="I10227">
        <v>9750</v>
      </c>
      <c r="J10227" s="134">
        <v>0.10692587499091233</v>
      </c>
    </row>
    <row r="10228" spans="3:10" x14ac:dyDescent="0.3">
      <c r="C10228">
        <v>9751</v>
      </c>
      <c r="D10228" s="40">
        <v>3.4000071007592885</v>
      </c>
      <c r="I10228">
        <v>9751</v>
      </c>
      <c r="J10228" s="134">
        <v>0.17729872016748427</v>
      </c>
    </row>
    <row r="10229" spans="3:10" x14ac:dyDescent="0.3">
      <c r="C10229">
        <v>9752</v>
      </c>
      <c r="D10229" s="40">
        <v>1.7624366001577905</v>
      </c>
      <c r="I10229">
        <v>9752</v>
      </c>
      <c r="J10229" s="134">
        <v>0.2803340285251763</v>
      </c>
    </row>
    <row r="10230" spans="3:10" x14ac:dyDescent="0.3">
      <c r="C10230">
        <v>9753</v>
      </c>
      <c r="D10230" s="40">
        <v>2.1151801345125611</v>
      </c>
      <c r="I10230">
        <v>9753</v>
      </c>
      <c r="J10230" s="134">
        <v>0.27140801298976203</v>
      </c>
    </row>
    <row r="10231" spans="3:10" x14ac:dyDescent="0.3">
      <c r="C10231">
        <v>9754</v>
      </c>
      <c r="D10231" s="40">
        <v>1.7820238022799149</v>
      </c>
      <c r="I10231">
        <v>9754</v>
      </c>
      <c r="J10231" s="134">
        <v>0.25133544219352566</v>
      </c>
    </row>
    <row r="10232" spans="3:10" x14ac:dyDescent="0.3">
      <c r="C10232">
        <v>9755</v>
      </c>
      <c r="D10232" s="40">
        <v>2.677473315399153</v>
      </c>
      <c r="I10232">
        <v>9755</v>
      </c>
      <c r="J10232" s="134">
        <v>0.19570572001081676</v>
      </c>
    </row>
    <row r="10233" spans="3:10" x14ac:dyDescent="0.3">
      <c r="C10233">
        <v>9756</v>
      </c>
      <c r="D10233" s="40">
        <v>1.8905337029056828</v>
      </c>
      <c r="I10233">
        <v>9756</v>
      </c>
      <c r="J10233" s="134">
        <v>0.31858225125735906</v>
      </c>
    </row>
    <row r="10234" spans="3:10" x14ac:dyDescent="0.3">
      <c r="C10234">
        <v>9757</v>
      </c>
      <c r="D10234" s="40">
        <v>1.7521263268863696</v>
      </c>
      <c r="I10234">
        <v>9757</v>
      </c>
      <c r="J10234" s="134">
        <v>0.27207877813872994</v>
      </c>
    </row>
    <row r="10235" spans="3:10" x14ac:dyDescent="0.3">
      <c r="C10235">
        <v>9758</v>
      </c>
      <c r="D10235" s="40">
        <v>2.5599700562570851</v>
      </c>
      <c r="I10235">
        <v>9758</v>
      </c>
      <c r="J10235" s="134">
        <v>0.20912129762506382</v>
      </c>
    </row>
    <row r="10236" spans="3:10" x14ac:dyDescent="0.3">
      <c r="C10236">
        <v>9759</v>
      </c>
      <c r="D10236" s="40">
        <v>2.7918728130225103</v>
      </c>
      <c r="I10236">
        <v>9759</v>
      </c>
      <c r="J10236" s="134">
        <v>0.28680755721342699</v>
      </c>
    </row>
    <row r="10237" spans="3:10" x14ac:dyDescent="0.3">
      <c r="C10237">
        <v>9760</v>
      </c>
      <c r="D10237" s="40">
        <v>2.8685414291108491</v>
      </c>
      <c r="I10237">
        <v>9760</v>
      </c>
      <c r="J10237" s="134">
        <v>0.29689022519624353</v>
      </c>
    </row>
    <row r="10238" spans="3:10" x14ac:dyDescent="0.3">
      <c r="C10238">
        <v>9761</v>
      </c>
      <c r="D10238" s="40">
        <v>3.0650756767685037</v>
      </c>
      <c r="I10238">
        <v>9761</v>
      </c>
      <c r="J10238" s="134">
        <v>0.21528834669252039</v>
      </c>
    </row>
    <row r="10239" spans="3:10" x14ac:dyDescent="0.3">
      <c r="C10239">
        <v>9762</v>
      </c>
      <c r="D10239" s="40">
        <v>1.7429649694757381</v>
      </c>
      <c r="I10239">
        <v>9762</v>
      </c>
      <c r="J10239" s="134">
        <v>0.20809723849496375</v>
      </c>
    </row>
    <row r="10240" spans="3:10" x14ac:dyDescent="0.3">
      <c r="C10240">
        <v>9763</v>
      </c>
      <c r="D10240" s="40">
        <v>3.2311619932469804</v>
      </c>
      <c r="I10240">
        <v>9763</v>
      </c>
      <c r="J10240" s="134">
        <v>0.27153044768189361</v>
      </c>
    </row>
    <row r="10241" spans="3:10" x14ac:dyDescent="0.3">
      <c r="C10241">
        <v>9764</v>
      </c>
      <c r="D10241" s="40">
        <v>3.0336994810344864</v>
      </c>
      <c r="I10241">
        <v>9764</v>
      </c>
      <c r="J10241" s="134">
        <v>0.23065296102112542</v>
      </c>
    </row>
    <row r="10242" spans="3:10" x14ac:dyDescent="0.3">
      <c r="C10242">
        <v>9765</v>
      </c>
      <c r="D10242" s="40">
        <v>2.3950498597183616</v>
      </c>
      <c r="I10242">
        <v>9765</v>
      </c>
      <c r="J10242" s="134">
        <v>0.36914960088214044</v>
      </c>
    </row>
    <row r="10243" spans="3:10" x14ac:dyDescent="0.3">
      <c r="C10243">
        <v>9766</v>
      </c>
      <c r="D10243" s="40">
        <v>2.5999148431764905</v>
      </c>
      <c r="I10243">
        <v>9766</v>
      </c>
      <c r="J10243" s="134">
        <v>0.38971666845426145</v>
      </c>
    </row>
    <row r="10244" spans="3:10" x14ac:dyDescent="0.3">
      <c r="C10244">
        <v>9767</v>
      </c>
      <c r="D10244" s="40">
        <v>2.76952976088835</v>
      </c>
      <c r="I10244">
        <v>9767</v>
      </c>
      <c r="J10244" s="134">
        <v>0.25614306474730175</v>
      </c>
    </row>
    <row r="10245" spans="3:10" x14ac:dyDescent="0.3">
      <c r="C10245">
        <v>9768</v>
      </c>
      <c r="D10245" s="40">
        <v>2.645300077673288</v>
      </c>
      <c r="I10245">
        <v>9768</v>
      </c>
      <c r="J10245" s="134">
        <v>0.36368071572930738</v>
      </c>
    </row>
    <row r="10246" spans="3:10" x14ac:dyDescent="0.3">
      <c r="C10246">
        <v>9769</v>
      </c>
      <c r="D10246" s="40">
        <v>2.7380004043210926</v>
      </c>
      <c r="I10246">
        <v>9769</v>
      </c>
      <c r="J10246" s="134">
        <v>0.29859840274536209</v>
      </c>
    </row>
    <row r="10247" spans="3:10" x14ac:dyDescent="0.3">
      <c r="C10247">
        <v>9770</v>
      </c>
      <c r="D10247" s="40">
        <v>3.2391150488104969</v>
      </c>
      <c r="I10247">
        <v>9770</v>
      </c>
      <c r="J10247" s="134">
        <v>0.18118010593653211</v>
      </c>
    </row>
    <row r="10248" spans="3:10" x14ac:dyDescent="0.3">
      <c r="C10248">
        <v>9771</v>
      </c>
      <c r="D10248" s="40">
        <v>2.3016165893491189</v>
      </c>
      <c r="I10248">
        <v>9771</v>
      </c>
      <c r="J10248" s="134">
        <v>0.21793507132106327</v>
      </c>
    </row>
    <row r="10249" spans="3:10" x14ac:dyDescent="0.3">
      <c r="C10249">
        <v>9772</v>
      </c>
      <c r="D10249" s="40">
        <v>3.4932283480685165</v>
      </c>
      <c r="I10249">
        <v>9772</v>
      </c>
      <c r="J10249" s="134">
        <v>0.24448883917619879</v>
      </c>
    </row>
    <row r="10250" spans="3:10" x14ac:dyDescent="0.3">
      <c r="C10250">
        <v>9773</v>
      </c>
      <c r="D10250" s="40">
        <v>2.3033104804065454</v>
      </c>
      <c r="I10250">
        <v>9773</v>
      </c>
      <c r="J10250" s="134">
        <v>0.21913037756083642</v>
      </c>
    </row>
    <row r="10251" spans="3:10" x14ac:dyDescent="0.3">
      <c r="C10251">
        <v>9774</v>
      </c>
      <c r="D10251" s="40">
        <v>3.0658222179881967</v>
      </c>
      <c r="I10251">
        <v>9774</v>
      </c>
      <c r="J10251" s="134">
        <v>0.16820023375558879</v>
      </c>
    </row>
    <row r="10252" spans="3:10" x14ac:dyDescent="0.3">
      <c r="C10252">
        <v>9775</v>
      </c>
      <c r="D10252" s="40">
        <v>2.2451010574271999</v>
      </c>
      <c r="I10252">
        <v>9775</v>
      </c>
      <c r="J10252" s="134">
        <v>0.1786811142150686</v>
      </c>
    </row>
    <row r="10253" spans="3:10" x14ac:dyDescent="0.3">
      <c r="C10253">
        <v>9776</v>
      </c>
      <c r="D10253" s="40">
        <v>2.6775107047892304</v>
      </c>
      <c r="I10253">
        <v>9776</v>
      </c>
      <c r="J10253" s="134">
        <v>0.27601481998564026</v>
      </c>
    </row>
    <row r="10254" spans="3:10" x14ac:dyDescent="0.3">
      <c r="C10254">
        <v>9777</v>
      </c>
      <c r="D10254" s="40">
        <v>3.2113920366446314</v>
      </c>
      <c r="I10254">
        <v>9777</v>
      </c>
      <c r="J10254" s="134">
        <v>0.11500886999854854</v>
      </c>
    </row>
    <row r="10255" spans="3:10" x14ac:dyDescent="0.3">
      <c r="C10255">
        <v>9778</v>
      </c>
      <c r="D10255" s="40">
        <v>2.8372575937247961</v>
      </c>
      <c r="I10255">
        <v>9778</v>
      </c>
      <c r="J10255" s="134">
        <v>0.35099758200809061</v>
      </c>
    </row>
    <row r="10256" spans="3:10" x14ac:dyDescent="0.3">
      <c r="C10256">
        <v>9779</v>
      </c>
      <c r="D10256" s="40">
        <v>2.2725968008953701</v>
      </c>
      <c r="I10256">
        <v>9779</v>
      </c>
      <c r="J10256" s="134">
        <v>9.6380123650237515E-2</v>
      </c>
    </row>
    <row r="10257" spans="3:10" x14ac:dyDescent="0.3">
      <c r="C10257">
        <v>9780</v>
      </c>
      <c r="D10257" s="40">
        <v>2.8212219254017215</v>
      </c>
      <c r="I10257">
        <v>9780</v>
      </c>
      <c r="J10257" s="134">
        <v>0.34548077432276791</v>
      </c>
    </row>
    <row r="10258" spans="3:10" x14ac:dyDescent="0.3">
      <c r="C10258">
        <v>9781</v>
      </c>
      <c r="D10258" s="40">
        <v>2.7128564009997236</v>
      </c>
      <c r="I10258">
        <v>9781</v>
      </c>
      <c r="J10258" s="134">
        <v>0.35065176826310895</v>
      </c>
    </row>
    <row r="10259" spans="3:10" x14ac:dyDescent="0.3">
      <c r="C10259">
        <v>9782</v>
      </c>
      <c r="D10259" s="40">
        <v>2.5712545682817645</v>
      </c>
      <c r="I10259">
        <v>9782</v>
      </c>
      <c r="J10259" s="134">
        <v>0.2834670640802841</v>
      </c>
    </row>
    <row r="10260" spans="3:10" x14ac:dyDescent="0.3">
      <c r="C10260">
        <v>9783</v>
      </c>
      <c r="D10260" s="40">
        <v>1.9945303758103285</v>
      </c>
      <c r="I10260">
        <v>9783</v>
      </c>
      <c r="J10260" s="134">
        <v>0.40796838200190666</v>
      </c>
    </row>
    <row r="10261" spans="3:10" x14ac:dyDescent="0.3">
      <c r="C10261">
        <v>9784</v>
      </c>
      <c r="D10261" s="40">
        <v>2.7001805001333787</v>
      </c>
      <c r="I10261">
        <v>9784</v>
      </c>
      <c r="J10261" s="134">
        <v>0.17150836442205764</v>
      </c>
    </row>
    <row r="10262" spans="3:10" x14ac:dyDescent="0.3">
      <c r="C10262">
        <v>9785</v>
      </c>
      <c r="D10262" s="40">
        <v>2.9425172996984843</v>
      </c>
      <c r="I10262">
        <v>9785</v>
      </c>
      <c r="J10262" s="134">
        <v>0.22464967412741754</v>
      </c>
    </row>
    <row r="10263" spans="3:10" x14ac:dyDescent="0.3">
      <c r="C10263">
        <v>9786</v>
      </c>
      <c r="D10263" s="40">
        <v>2.7799195262854766</v>
      </c>
      <c r="I10263">
        <v>9786</v>
      </c>
      <c r="J10263" s="134">
        <v>0.15658796123723873</v>
      </c>
    </row>
    <row r="10264" spans="3:10" x14ac:dyDescent="0.3">
      <c r="C10264">
        <v>9787</v>
      </c>
      <c r="D10264" s="40">
        <v>1.832824274656875</v>
      </c>
      <c r="I10264">
        <v>9787</v>
      </c>
      <c r="J10264" s="134">
        <v>0.25341696558711857</v>
      </c>
    </row>
    <row r="10265" spans="3:10" x14ac:dyDescent="0.3">
      <c r="C10265">
        <v>9788</v>
      </c>
      <c r="D10265" s="40">
        <v>2.9886752040492768</v>
      </c>
      <c r="I10265">
        <v>9788</v>
      </c>
      <c r="J10265" s="134">
        <v>0.18637792246992557</v>
      </c>
    </row>
    <row r="10266" spans="3:10" x14ac:dyDescent="0.3">
      <c r="C10266">
        <v>9789</v>
      </c>
      <c r="D10266" s="40">
        <v>2.8349381809476362</v>
      </c>
      <c r="I10266">
        <v>9789</v>
      </c>
      <c r="J10266" s="134">
        <v>0.20228803110247018</v>
      </c>
    </row>
    <row r="10267" spans="3:10" x14ac:dyDescent="0.3">
      <c r="C10267">
        <v>9790</v>
      </c>
      <c r="D10267" s="40">
        <v>2.0695025142726395</v>
      </c>
      <c r="I10267">
        <v>9790</v>
      </c>
      <c r="J10267" s="134">
        <v>0.13882812240513509</v>
      </c>
    </row>
    <row r="10268" spans="3:10" x14ac:dyDescent="0.3">
      <c r="C10268">
        <v>9791</v>
      </c>
      <c r="D10268" s="40">
        <v>3.4885372023546539</v>
      </c>
      <c r="I10268">
        <v>9791</v>
      </c>
      <c r="J10268" s="134">
        <v>0.23628514383449462</v>
      </c>
    </row>
    <row r="10269" spans="3:10" x14ac:dyDescent="0.3">
      <c r="C10269">
        <v>9792</v>
      </c>
      <c r="D10269" s="40">
        <v>2.1481542323635034</v>
      </c>
      <c r="I10269">
        <v>9792</v>
      </c>
      <c r="J10269" s="134">
        <v>0.31636534154399176</v>
      </c>
    </row>
    <row r="10270" spans="3:10" x14ac:dyDescent="0.3">
      <c r="C10270">
        <v>9793</v>
      </c>
      <c r="D10270" s="40">
        <v>1.8179989996198842</v>
      </c>
      <c r="I10270">
        <v>9793</v>
      </c>
      <c r="J10270" s="134">
        <v>0.1367753378366392</v>
      </c>
    </row>
    <row r="10271" spans="3:10" x14ac:dyDescent="0.3">
      <c r="C10271">
        <v>9794</v>
      </c>
      <c r="D10271" s="40">
        <v>3.4067800030378428</v>
      </c>
      <c r="I10271">
        <v>9794</v>
      </c>
      <c r="J10271" s="134">
        <v>0.26992315078614482</v>
      </c>
    </row>
    <row r="10272" spans="3:10" x14ac:dyDescent="0.3">
      <c r="C10272">
        <v>9795</v>
      </c>
      <c r="D10272" s="40">
        <v>2.7327534658821255</v>
      </c>
      <c r="I10272">
        <v>9795</v>
      </c>
      <c r="J10272" s="134">
        <v>0.32116225033170132</v>
      </c>
    </row>
    <row r="10273" spans="3:10" x14ac:dyDescent="0.3">
      <c r="C10273">
        <v>9796</v>
      </c>
      <c r="D10273" s="40">
        <v>3.2176591103990582</v>
      </c>
      <c r="I10273">
        <v>9796</v>
      </c>
      <c r="J10273" s="134">
        <v>0.35733567799605881</v>
      </c>
    </row>
    <row r="10274" spans="3:10" x14ac:dyDescent="0.3">
      <c r="C10274">
        <v>9797</v>
      </c>
      <c r="D10274" s="40">
        <v>2.3349636592077472</v>
      </c>
      <c r="I10274">
        <v>9797</v>
      </c>
      <c r="J10274" s="134">
        <v>0.23358313064944403</v>
      </c>
    </row>
    <row r="10275" spans="3:10" x14ac:dyDescent="0.3">
      <c r="C10275">
        <v>9798</v>
      </c>
      <c r="D10275" s="40">
        <v>3.3735477777506402</v>
      </c>
      <c r="I10275">
        <v>9798</v>
      </c>
      <c r="J10275" s="134">
        <v>0.37420531612606278</v>
      </c>
    </row>
    <row r="10276" spans="3:10" x14ac:dyDescent="0.3">
      <c r="C10276">
        <v>9799</v>
      </c>
      <c r="D10276" s="40">
        <v>3.3809648262461969</v>
      </c>
      <c r="I10276">
        <v>9799</v>
      </c>
      <c r="J10276" s="134">
        <v>0.35490394375808676</v>
      </c>
    </row>
    <row r="10277" spans="3:10" x14ac:dyDescent="0.3">
      <c r="C10277">
        <v>9800</v>
      </c>
      <c r="D10277" s="40">
        <v>2.2245326728099419</v>
      </c>
      <c r="I10277">
        <v>9800</v>
      </c>
      <c r="J10277" s="134">
        <v>0.33958741045397045</v>
      </c>
    </row>
    <row r="10278" spans="3:10" x14ac:dyDescent="0.3">
      <c r="C10278">
        <v>9801</v>
      </c>
      <c r="D10278" s="40">
        <v>2.588292039178949</v>
      </c>
      <c r="I10278">
        <v>9801</v>
      </c>
      <c r="J10278" s="134">
        <v>0.13756063934253171</v>
      </c>
    </row>
    <row r="10279" spans="3:10" x14ac:dyDescent="0.3">
      <c r="C10279">
        <v>9802</v>
      </c>
      <c r="D10279" s="40">
        <v>1.7781592246378679</v>
      </c>
      <c r="I10279">
        <v>9802</v>
      </c>
      <c r="J10279" s="134">
        <v>0.1613190249252916</v>
      </c>
    </row>
    <row r="10280" spans="3:10" x14ac:dyDescent="0.3">
      <c r="C10280">
        <v>9803</v>
      </c>
      <c r="D10280" s="40">
        <v>3.197480036325687</v>
      </c>
      <c r="I10280">
        <v>9803</v>
      </c>
      <c r="J10280" s="134">
        <v>0.2676377436431252</v>
      </c>
    </row>
    <row r="10281" spans="3:10" x14ac:dyDescent="0.3">
      <c r="C10281">
        <v>9804</v>
      </c>
      <c r="D10281" s="40">
        <v>3.0871015244019064</v>
      </c>
      <c r="I10281">
        <v>9804</v>
      </c>
      <c r="J10281" s="134">
        <v>0.28562981320016445</v>
      </c>
    </row>
    <row r="10282" spans="3:10" x14ac:dyDescent="0.3">
      <c r="C10282">
        <v>9805</v>
      </c>
      <c r="D10282" s="40">
        <v>2.3421916635314046</v>
      </c>
      <c r="I10282">
        <v>9805</v>
      </c>
      <c r="J10282" s="134">
        <v>0.29665558098593925</v>
      </c>
    </row>
    <row r="10283" spans="3:10" x14ac:dyDescent="0.3">
      <c r="C10283">
        <v>9806</v>
      </c>
      <c r="D10283" s="40">
        <v>2.3985013162832804</v>
      </c>
      <c r="I10283">
        <v>9806</v>
      </c>
      <c r="J10283" s="134">
        <v>0.25110065456381037</v>
      </c>
    </row>
    <row r="10284" spans="3:10" x14ac:dyDescent="0.3">
      <c r="C10284">
        <v>9807</v>
      </c>
      <c r="D10284" s="40">
        <v>2.8915294108774452</v>
      </c>
      <c r="I10284">
        <v>9807</v>
      </c>
      <c r="J10284" s="134">
        <v>0.18391279312095699</v>
      </c>
    </row>
    <row r="10285" spans="3:10" x14ac:dyDescent="0.3">
      <c r="C10285">
        <v>9808</v>
      </c>
      <c r="D10285" s="40">
        <v>2.5821495387704858</v>
      </c>
      <c r="I10285">
        <v>9808</v>
      </c>
      <c r="J10285" s="134">
        <v>0.31409779992963593</v>
      </c>
    </row>
    <row r="10286" spans="3:10" x14ac:dyDescent="0.3">
      <c r="C10286">
        <v>9809</v>
      </c>
      <c r="D10286" s="40">
        <v>1.8739740513539762</v>
      </c>
      <c r="I10286">
        <v>9809</v>
      </c>
      <c r="J10286" s="134">
        <v>0.22066759311758744</v>
      </c>
    </row>
    <row r="10287" spans="3:10" x14ac:dyDescent="0.3">
      <c r="C10287">
        <v>9810</v>
      </c>
      <c r="D10287" s="40">
        <v>2.8897548797710941</v>
      </c>
      <c r="I10287">
        <v>9810</v>
      </c>
      <c r="J10287" s="134">
        <v>0.28639918801499431</v>
      </c>
    </row>
    <row r="10288" spans="3:10" x14ac:dyDescent="0.3">
      <c r="C10288">
        <v>9811</v>
      </c>
      <c r="D10288" s="40">
        <v>2.286503421766747</v>
      </c>
      <c r="I10288">
        <v>9811</v>
      </c>
      <c r="J10288" s="134">
        <v>0.15029839615384222</v>
      </c>
    </row>
    <row r="10289" spans="3:10" x14ac:dyDescent="0.3">
      <c r="C10289">
        <v>9812</v>
      </c>
      <c r="D10289" s="40">
        <v>2.1601468852225829</v>
      </c>
      <c r="I10289">
        <v>9812</v>
      </c>
      <c r="J10289" s="134">
        <v>0.24691246990053228</v>
      </c>
    </row>
    <row r="10290" spans="3:10" x14ac:dyDescent="0.3">
      <c r="C10290">
        <v>9813</v>
      </c>
      <c r="D10290" s="40">
        <v>2.0988608742627184</v>
      </c>
      <c r="I10290">
        <v>9813</v>
      </c>
      <c r="J10290" s="134">
        <v>0.10580443197589462</v>
      </c>
    </row>
    <row r="10291" spans="3:10" x14ac:dyDescent="0.3">
      <c r="C10291">
        <v>9814</v>
      </c>
      <c r="D10291" s="40">
        <v>2.8550106462987985</v>
      </c>
      <c r="I10291">
        <v>9814</v>
      </c>
      <c r="J10291" s="134">
        <v>0.22068601138482569</v>
      </c>
    </row>
    <row r="10292" spans="3:10" x14ac:dyDescent="0.3">
      <c r="C10292">
        <v>9815</v>
      </c>
      <c r="D10292" s="40">
        <v>3.4207137523782505</v>
      </c>
      <c r="I10292">
        <v>9815</v>
      </c>
      <c r="J10292" s="134">
        <v>0.24268463113333172</v>
      </c>
    </row>
    <row r="10293" spans="3:10" x14ac:dyDescent="0.3">
      <c r="C10293">
        <v>9816</v>
      </c>
      <c r="D10293" s="40">
        <v>2.121311403661859</v>
      </c>
      <c r="I10293">
        <v>9816</v>
      </c>
      <c r="J10293" s="134">
        <v>0.19269159038190087</v>
      </c>
    </row>
    <row r="10294" spans="3:10" x14ac:dyDescent="0.3">
      <c r="C10294">
        <v>9817</v>
      </c>
      <c r="D10294" s="40">
        <v>3.1180198223245141</v>
      </c>
      <c r="I10294">
        <v>9817</v>
      </c>
      <c r="J10294" s="134">
        <v>0.28100698201364649</v>
      </c>
    </row>
    <row r="10295" spans="3:10" x14ac:dyDescent="0.3">
      <c r="C10295">
        <v>9818</v>
      </c>
      <c r="D10295" s="40">
        <v>2.3555807040647507</v>
      </c>
      <c r="I10295">
        <v>9818</v>
      </c>
      <c r="J10295" s="134">
        <v>0.24986442461474301</v>
      </c>
    </row>
    <row r="10296" spans="3:10" x14ac:dyDescent="0.3">
      <c r="C10296">
        <v>9819</v>
      </c>
      <c r="D10296" s="40">
        <v>2.0959609845560614</v>
      </c>
      <c r="I10296">
        <v>9819</v>
      </c>
      <c r="J10296" s="134">
        <v>0.21238432410376706</v>
      </c>
    </row>
    <row r="10297" spans="3:10" x14ac:dyDescent="0.3">
      <c r="C10297">
        <v>9820</v>
      </c>
      <c r="D10297" s="40">
        <v>1.9606561571157251</v>
      </c>
      <c r="I10297">
        <v>9820</v>
      </c>
      <c r="J10297" s="134">
        <v>0.11010192376457484</v>
      </c>
    </row>
    <row r="10298" spans="3:10" x14ac:dyDescent="0.3">
      <c r="C10298">
        <v>9821</v>
      </c>
      <c r="D10298" s="40">
        <v>2.5895714223397941</v>
      </c>
      <c r="I10298">
        <v>9821</v>
      </c>
      <c r="J10298" s="134">
        <v>0.30166473364387181</v>
      </c>
    </row>
    <row r="10299" spans="3:10" x14ac:dyDescent="0.3">
      <c r="C10299">
        <v>9822</v>
      </c>
      <c r="D10299" s="40">
        <v>3.0359534327838018</v>
      </c>
      <c r="I10299">
        <v>9822</v>
      </c>
      <c r="J10299" s="134">
        <v>0.36484594379048207</v>
      </c>
    </row>
    <row r="10300" spans="3:10" x14ac:dyDescent="0.3">
      <c r="C10300">
        <v>9823</v>
      </c>
      <c r="D10300" s="40">
        <v>3.4532311601147176</v>
      </c>
      <c r="I10300">
        <v>9823</v>
      </c>
      <c r="J10300" s="134">
        <v>0.24266738033673474</v>
      </c>
    </row>
    <row r="10301" spans="3:10" x14ac:dyDescent="0.3">
      <c r="C10301">
        <v>9824</v>
      </c>
      <c r="D10301" s="40">
        <v>1.7390455034864907</v>
      </c>
      <c r="I10301">
        <v>9824</v>
      </c>
      <c r="J10301" s="134">
        <v>0.11541827149721784</v>
      </c>
    </row>
    <row r="10302" spans="3:10" x14ac:dyDescent="0.3">
      <c r="C10302">
        <v>9825</v>
      </c>
      <c r="D10302" s="40">
        <v>1.474219230436161</v>
      </c>
      <c r="I10302">
        <v>9825</v>
      </c>
      <c r="J10302" s="134">
        <v>0.223969741311834</v>
      </c>
    </row>
    <row r="10303" spans="3:10" x14ac:dyDescent="0.3">
      <c r="C10303">
        <v>9826</v>
      </c>
      <c r="D10303" s="40">
        <v>3.4081078207168618</v>
      </c>
      <c r="I10303">
        <v>9826</v>
      </c>
      <c r="J10303" s="134">
        <v>0.23356590115354137</v>
      </c>
    </row>
    <row r="10304" spans="3:10" x14ac:dyDescent="0.3">
      <c r="C10304">
        <v>9827</v>
      </c>
      <c r="D10304" s="40">
        <v>2.2617947218421421</v>
      </c>
      <c r="I10304">
        <v>9827</v>
      </c>
      <c r="J10304" s="134">
        <v>0.29717725836429487</v>
      </c>
    </row>
    <row r="10305" spans="3:10" x14ac:dyDescent="0.3">
      <c r="C10305">
        <v>9828</v>
      </c>
      <c r="D10305" s="40">
        <v>2.1159925883522006</v>
      </c>
      <c r="I10305">
        <v>9828</v>
      </c>
      <c r="J10305" s="134">
        <v>0.13092675463958514</v>
      </c>
    </row>
    <row r="10306" spans="3:10" x14ac:dyDescent="0.3">
      <c r="C10306">
        <v>9829</v>
      </c>
      <c r="D10306" s="40">
        <v>2.6904994380828469</v>
      </c>
      <c r="I10306">
        <v>9829</v>
      </c>
      <c r="J10306" s="134">
        <v>0.21358224623265154</v>
      </c>
    </row>
    <row r="10307" spans="3:10" x14ac:dyDescent="0.3">
      <c r="C10307">
        <v>9830</v>
      </c>
      <c r="D10307" s="40">
        <v>2.9230697586455943</v>
      </c>
      <c r="I10307">
        <v>9830</v>
      </c>
      <c r="J10307" s="134">
        <v>0.24584238180070939</v>
      </c>
    </row>
    <row r="10308" spans="3:10" x14ac:dyDescent="0.3">
      <c r="C10308">
        <v>9831</v>
      </c>
      <c r="D10308" s="40">
        <v>2.6222580832130302</v>
      </c>
      <c r="I10308">
        <v>9831</v>
      </c>
      <c r="J10308" s="134">
        <v>0.28172014464948303</v>
      </c>
    </row>
    <row r="10309" spans="3:10" x14ac:dyDescent="0.3">
      <c r="C10309">
        <v>9832</v>
      </c>
      <c r="D10309" s="40">
        <v>2.6280557101052877</v>
      </c>
      <c r="I10309">
        <v>9832</v>
      </c>
      <c r="J10309" s="134">
        <v>0.23448654892403176</v>
      </c>
    </row>
    <row r="10310" spans="3:10" x14ac:dyDescent="0.3">
      <c r="C10310">
        <v>9833</v>
      </c>
      <c r="D10310" s="40">
        <v>2.5351508335642796</v>
      </c>
      <c r="I10310">
        <v>9833</v>
      </c>
      <c r="J10310" s="134">
        <v>0.26050561889713508</v>
      </c>
    </row>
    <row r="10311" spans="3:10" x14ac:dyDescent="0.3">
      <c r="C10311">
        <v>9834</v>
      </c>
      <c r="D10311" s="40">
        <v>3.2500119397871687</v>
      </c>
      <c r="I10311">
        <v>9834</v>
      </c>
      <c r="J10311" s="134">
        <v>0.24429334206061859</v>
      </c>
    </row>
    <row r="10312" spans="3:10" x14ac:dyDescent="0.3">
      <c r="C10312">
        <v>9835</v>
      </c>
      <c r="D10312" s="40">
        <v>2.8795474688063281</v>
      </c>
      <c r="I10312">
        <v>9835</v>
      </c>
      <c r="J10312" s="134">
        <v>0.1485595439604126</v>
      </c>
    </row>
    <row r="10313" spans="3:10" x14ac:dyDescent="0.3">
      <c r="C10313">
        <v>9836</v>
      </c>
      <c r="D10313" s="40">
        <v>1.876344590454331</v>
      </c>
      <c r="I10313">
        <v>9836</v>
      </c>
      <c r="J10313" s="134">
        <v>0.2313258480208531</v>
      </c>
    </row>
    <row r="10314" spans="3:10" x14ac:dyDescent="0.3">
      <c r="C10314">
        <v>9837</v>
      </c>
      <c r="D10314" s="40">
        <v>2.4549484935208392</v>
      </c>
      <c r="I10314">
        <v>9837</v>
      </c>
      <c r="J10314" s="134">
        <v>0.32166356091579362</v>
      </c>
    </row>
    <row r="10315" spans="3:10" x14ac:dyDescent="0.3">
      <c r="C10315">
        <v>9838</v>
      </c>
      <c r="D10315" s="40">
        <v>2.8137674143640199</v>
      </c>
      <c r="I10315">
        <v>9838</v>
      </c>
      <c r="J10315" s="134">
        <v>0.25441169566460986</v>
      </c>
    </row>
    <row r="10316" spans="3:10" x14ac:dyDescent="0.3">
      <c r="C10316">
        <v>9839</v>
      </c>
      <c r="D10316" s="40">
        <v>2.2967041630559262</v>
      </c>
      <c r="I10316">
        <v>9839</v>
      </c>
      <c r="J10316" s="134">
        <v>0.19084139659701416</v>
      </c>
    </row>
    <row r="10317" spans="3:10" x14ac:dyDescent="0.3">
      <c r="C10317">
        <v>9840</v>
      </c>
      <c r="D10317" s="40">
        <v>2.7703641853168337</v>
      </c>
      <c r="I10317">
        <v>9840</v>
      </c>
      <c r="J10317" s="134">
        <v>0.23060079812173417</v>
      </c>
    </row>
    <row r="10318" spans="3:10" x14ac:dyDescent="0.3">
      <c r="C10318">
        <v>9841</v>
      </c>
      <c r="D10318" s="40">
        <v>2.4719843207557455</v>
      </c>
      <c r="I10318">
        <v>9841</v>
      </c>
      <c r="J10318" s="134">
        <v>0.2337316472139519</v>
      </c>
    </row>
    <row r="10319" spans="3:10" x14ac:dyDescent="0.3">
      <c r="C10319">
        <v>9842</v>
      </c>
      <c r="D10319" s="40">
        <v>2.69979551521015</v>
      </c>
      <c r="I10319">
        <v>9842</v>
      </c>
      <c r="J10319" s="134">
        <v>0.36423787834945909</v>
      </c>
    </row>
    <row r="10320" spans="3:10" x14ac:dyDescent="0.3">
      <c r="C10320">
        <v>9843</v>
      </c>
      <c r="D10320" s="40">
        <v>3.33482179257319</v>
      </c>
      <c r="I10320">
        <v>9843</v>
      </c>
      <c r="J10320" s="134">
        <v>0.13813957289918521</v>
      </c>
    </row>
    <row r="10321" spans="3:10" x14ac:dyDescent="0.3">
      <c r="C10321">
        <v>9844</v>
      </c>
      <c r="D10321" s="40">
        <v>2.0079186644065219</v>
      </c>
      <c r="I10321">
        <v>9844</v>
      </c>
      <c r="J10321" s="134">
        <v>0.27573459683546053</v>
      </c>
    </row>
    <row r="10322" spans="3:10" x14ac:dyDescent="0.3">
      <c r="C10322">
        <v>9845</v>
      </c>
      <c r="D10322" s="40">
        <v>2.9835642943126182</v>
      </c>
      <c r="I10322">
        <v>9845</v>
      </c>
      <c r="J10322" s="134">
        <v>0.25713010208978582</v>
      </c>
    </row>
    <row r="10323" spans="3:10" x14ac:dyDescent="0.3">
      <c r="C10323">
        <v>9846</v>
      </c>
      <c r="D10323" s="40">
        <v>1.5804703228359478</v>
      </c>
      <c r="I10323">
        <v>9846</v>
      </c>
      <c r="J10323" s="134">
        <v>0.25666075555175216</v>
      </c>
    </row>
    <row r="10324" spans="3:10" x14ac:dyDescent="0.3">
      <c r="C10324">
        <v>9847</v>
      </c>
      <c r="D10324" s="40">
        <v>3.3089605643088555</v>
      </c>
      <c r="I10324">
        <v>9847</v>
      </c>
      <c r="J10324" s="134">
        <v>0.39601006925434779</v>
      </c>
    </row>
    <row r="10325" spans="3:10" x14ac:dyDescent="0.3">
      <c r="C10325">
        <v>9848</v>
      </c>
      <c r="D10325" s="40">
        <v>3.1249131328575031</v>
      </c>
      <c r="I10325">
        <v>9848</v>
      </c>
      <c r="J10325" s="134">
        <v>8.8811666204472894E-2</v>
      </c>
    </row>
    <row r="10326" spans="3:10" x14ac:dyDescent="0.3">
      <c r="C10326">
        <v>9849</v>
      </c>
      <c r="D10326" s="40">
        <v>1.9637595186709249</v>
      </c>
      <c r="I10326">
        <v>9849</v>
      </c>
      <c r="J10326" s="134">
        <v>0.29895357123355382</v>
      </c>
    </row>
    <row r="10327" spans="3:10" x14ac:dyDescent="0.3">
      <c r="C10327">
        <v>9850</v>
      </c>
      <c r="D10327" s="40">
        <v>1.7483311315270533</v>
      </c>
      <c r="I10327">
        <v>9850</v>
      </c>
      <c r="J10327" s="134">
        <v>0.22107472401718131</v>
      </c>
    </row>
    <row r="10328" spans="3:10" x14ac:dyDescent="0.3">
      <c r="C10328">
        <v>9851</v>
      </c>
      <c r="D10328" s="40">
        <v>2.4956219991122817</v>
      </c>
      <c r="I10328">
        <v>9851</v>
      </c>
      <c r="J10328" s="134">
        <v>0.36310707364122785</v>
      </c>
    </row>
    <row r="10329" spans="3:10" x14ac:dyDescent="0.3">
      <c r="C10329">
        <v>9852</v>
      </c>
      <c r="D10329" s="40">
        <v>2.5582117039046728</v>
      </c>
      <c r="I10329">
        <v>9852</v>
      </c>
      <c r="J10329" s="134">
        <v>0.23426394668054762</v>
      </c>
    </row>
    <row r="10330" spans="3:10" x14ac:dyDescent="0.3">
      <c r="C10330">
        <v>9853</v>
      </c>
      <c r="D10330" s="40">
        <v>2.3686198387540509</v>
      </c>
      <c r="I10330">
        <v>9853</v>
      </c>
      <c r="J10330" s="134">
        <v>0.34960320679896162</v>
      </c>
    </row>
    <row r="10331" spans="3:10" x14ac:dyDescent="0.3">
      <c r="C10331">
        <v>9854</v>
      </c>
      <c r="D10331" s="40">
        <v>2.8502234545792255</v>
      </c>
      <c r="I10331">
        <v>9854</v>
      </c>
      <c r="J10331" s="134">
        <v>0.29979459438160405</v>
      </c>
    </row>
    <row r="10332" spans="3:10" x14ac:dyDescent="0.3">
      <c r="C10332">
        <v>9855</v>
      </c>
      <c r="D10332" s="40">
        <v>2.2116598489009762</v>
      </c>
      <c r="I10332">
        <v>9855</v>
      </c>
      <c r="J10332" s="134">
        <v>0.32657777059198745</v>
      </c>
    </row>
    <row r="10333" spans="3:10" x14ac:dyDescent="0.3">
      <c r="C10333">
        <v>9856</v>
      </c>
      <c r="D10333" s="40">
        <v>3.4490524999531651</v>
      </c>
      <c r="I10333">
        <v>9856</v>
      </c>
      <c r="J10333" s="134">
        <v>0.28720357832855736</v>
      </c>
    </row>
    <row r="10334" spans="3:10" x14ac:dyDescent="0.3">
      <c r="C10334">
        <v>9857</v>
      </c>
      <c r="D10334" s="40">
        <v>2.8801676379783991</v>
      </c>
      <c r="I10334">
        <v>9857</v>
      </c>
      <c r="J10334" s="134">
        <v>0.21851330609854425</v>
      </c>
    </row>
    <row r="10335" spans="3:10" x14ac:dyDescent="0.3">
      <c r="C10335">
        <v>9858</v>
      </c>
      <c r="D10335" s="40">
        <v>2.7907299956164033</v>
      </c>
      <c r="I10335">
        <v>9858</v>
      </c>
      <c r="J10335" s="134">
        <v>0.2458331973365151</v>
      </c>
    </row>
    <row r="10336" spans="3:10" x14ac:dyDescent="0.3">
      <c r="C10336">
        <v>9859</v>
      </c>
      <c r="D10336" s="40">
        <v>2.5723524068026804</v>
      </c>
      <c r="I10336">
        <v>9859</v>
      </c>
      <c r="J10336" s="134">
        <v>0.28650215669761447</v>
      </c>
    </row>
    <row r="10337" spans="3:10" x14ac:dyDescent="0.3">
      <c r="C10337">
        <v>9860</v>
      </c>
      <c r="D10337" s="40">
        <v>1.9354957663409365</v>
      </c>
      <c r="I10337">
        <v>9860</v>
      </c>
      <c r="J10337" s="134">
        <v>0.31916757001664342</v>
      </c>
    </row>
    <row r="10338" spans="3:10" x14ac:dyDescent="0.3">
      <c r="C10338">
        <v>9861</v>
      </c>
      <c r="D10338" s="40">
        <v>2.0286843393524836</v>
      </c>
      <c r="I10338">
        <v>9861</v>
      </c>
      <c r="J10338" s="134">
        <v>0.25338792911001562</v>
      </c>
    </row>
    <row r="10339" spans="3:10" x14ac:dyDescent="0.3">
      <c r="C10339">
        <v>9862</v>
      </c>
      <c r="D10339" s="40">
        <v>2.5391396246708853</v>
      </c>
      <c r="I10339">
        <v>9862</v>
      </c>
      <c r="J10339" s="134">
        <v>0.34921886004943548</v>
      </c>
    </row>
    <row r="10340" spans="3:10" x14ac:dyDescent="0.3">
      <c r="C10340">
        <v>9863</v>
      </c>
      <c r="D10340" s="40">
        <v>1.6121102077644551</v>
      </c>
      <c r="I10340">
        <v>9863</v>
      </c>
      <c r="J10340" s="134">
        <v>0.10935436154984002</v>
      </c>
    </row>
    <row r="10341" spans="3:10" x14ac:dyDescent="0.3">
      <c r="C10341">
        <v>9864</v>
      </c>
      <c r="D10341" s="40">
        <v>2.8504031591628469</v>
      </c>
      <c r="I10341">
        <v>9864</v>
      </c>
      <c r="J10341" s="134">
        <v>0.12994343183461177</v>
      </c>
    </row>
    <row r="10342" spans="3:10" x14ac:dyDescent="0.3">
      <c r="C10342">
        <v>9865</v>
      </c>
      <c r="D10342" s="40">
        <v>2.8710984315396182</v>
      </c>
      <c r="I10342">
        <v>9865</v>
      </c>
      <c r="J10342" s="134">
        <v>0.13651832274824138</v>
      </c>
    </row>
    <row r="10343" spans="3:10" x14ac:dyDescent="0.3">
      <c r="C10343">
        <v>9866</v>
      </c>
      <c r="D10343" s="40">
        <v>2.487915669312216</v>
      </c>
      <c r="I10343">
        <v>9866</v>
      </c>
      <c r="J10343" s="134">
        <v>0.18707199060110447</v>
      </c>
    </row>
    <row r="10344" spans="3:10" x14ac:dyDescent="0.3">
      <c r="C10344">
        <v>9867</v>
      </c>
      <c r="D10344" s="40">
        <v>2.0829924532157511</v>
      </c>
      <c r="I10344">
        <v>9867</v>
      </c>
      <c r="J10344" s="134">
        <v>0.27474471151227076</v>
      </c>
    </row>
    <row r="10345" spans="3:10" x14ac:dyDescent="0.3">
      <c r="C10345">
        <v>9868</v>
      </c>
      <c r="D10345" s="40">
        <v>2.5368017653574553</v>
      </c>
      <c r="I10345">
        <v>9868</v>
      </c>
      <c r="J10345" s="134">
        <v>0.30046899427019147</v>
      </c>
    </row>
    <row r="10346" spans="3:10" x14ac:dyDescent="0.3">
      <c r="C10346">
        <v>9869</v>
      </c>
      <c r="D10346" s="40">
        <v>2.0618328389959695</v>
      </c>
      <c r="I10346">
        <v>9869</v>
      </c>
      <c r="J10346" s="134">
        <v>0.1331246278896987</v>
      </c>
    </row>
    <row r="10347" spans="3:10" x14ac:dyDescent="0.3">
      <c r="C10347">
        <v>9870</v>
      </c>
      <c r="D10347" s="40">
        <v>3.0635089198321293</v>
      </c>
      <c r="I10347">
        <v>9870</v>
      </c>
      <c r="J10347" s="134">
        <v>9.6729282497959979E-2</v>
      </c>
    </row>
    <row r="10348" spans="3:10" x14ac:dyDescent="0.3">
      <c r="C10348">
        <v>9871</v>
      </c>
      <c r="D10348" s="40">
        <v>3.3534935709358913</v>
      </c>
      <c r="I10348">
        <v>9871</v>
      </c>
      <c r="J10348" s="134">
        <v>0.14945158013049897</v>
      </c>
    </row>
    <row r="10349" spans="3:10" x14ac:dyDescent="0.3">
      <c r="C10349">
        <v>9872</v>
      </c>
      <c r="D10349" s="40">
        <v>3.1251205983038512</v>
      </c>
      <c r="I10349">
        <v>9872</v>
      </c>
      <c r="J10349" s="134">
        <v>0.1450734687666615</v>
      </c>
    </row>
    <row r="10350" spans="3:10" x14ac:dyDescent="0.3">
      <c r="C10350">
        <v>9873</v>
      </c>
      <c r="D10350" s="40">
        <v>2.522520727693105</v>
      </c>
      <c r="I10350">
        <v>9873</v>
      </c>
      <c r="J10350" s="134">
        <v>0.18971256914419365</v>
      </c>
    </row>
    <row r="10351" spans="3:10" x14ac:dyDescent="0.3">
      <c r="C10351">
        <v>9874</v>
      </c>
      <c r="D10351" s="40">
        <v>2.6910693358924407</v>
      </c>
      <c r="I10351">
        <v>9874</v>
      </c>
      <c r="J10351" s="134">
        <v>0.17901428949201303</v>
      </c>
    </row>
    <row r="10352" spans="3:10" x14ac:dyDescent="0.3">
      <c r="C10352">
        <v>9875</v>
      </c>
      <c r="D10352" s="40">
        <v>2.8336391299142392</v>
      </c>
      <c r="I10352">
        <v>9875</v>
      </c>
      <c r="J10352" s="134">
        <v>0.15666293748652804</v>
      </c>
    </row>
    <row r="10353" spans="3:10" x14ac:dyDescent="0.3">
      <c r="C10353">
        <v>9876</v>
      </c>
      <c r="D10353" s="40">
        <v>1.5955650676798545</v>
      </c>
      <c r="I10353">
        <v>9876</v>
      </c>
      <c r="J10353" s="134">
        <v>0.35616822113026303</v>
      </c>
    </row>
    <row r="10354" spans="3:10" x14ac:dyDescent="0.3">
      <c r="C10354">
        <v>9877</v>
      </c>
      <c r="D10354" s="40">
        <v>3.096399472226067</v>
      </c>
      <c r="I10354">
        <v>9877</v>
      </c>
      <c r="J10354" s="134">
        <v>0.27698380798247046</v>
      </c>
    </row>
    <row r="10355" spans="3:10" x14ac:dyDescent="0.3">
      <c r="C10355">
        <v>9878</v>
      </c>
      <c r="D10355" s="40">
        <v>1.5159321832551906</v>
      </c>
      <c r="I10355">
        <v>9878</v>
      </c>
      <c r="J10355" s="134">
        <v>0.11683725827414526</v>
      </c>
    </row>
    <row r="10356" spans="3:10" x14ac:dyDescent="0.3">
      <c r="C10356">
        <v>9879</v>
      </c>
      <c r="D10356" s="40">
        <v>1.8314541809787275</v>
      </c>
      <c r="I10356">
        <v>9879</v>
      </c>
      <c r="J10356" s="134">
        <v>0.3123070579899847</v>
      </c>
    </row>
    <row r="10357" spans="3:10" x14ac:dyDescent="0.3">
      <c r="C10357">
        <v>9880</v>
      </c>
      <c r="D10357" s="40">
        <v>3.5105490959837473</v>
      </c>
      <c r="I10357">
        <v>9880</v>
      </c>
      <c r="J10357" s="134">
        <v>0.16925219271270886</v>
      </c>
    </row>
    <row r="10358" spans="3:10" x14ac:dyDescent="0.3">
      <c r="C10358">
        <v>9881</v>
      </c>
      <c r="D10358" s="40">
        <v>2.2455442980999267</v>
      </c>
      <c r="I10358">
        <v>9881</v>
      </c>
      <c r="J10358" s="134">
        <v>0.31516551842103868</v>
      </c>
    </row>
    <row r="10359" spans="3:10" x14ac:dyDescent="0.3">
      <c r="C10359">
        <v>9882</v>
      </c>
      <c r="D10359" s="40">
        <v>3.3146440113801767</v>
      </c>
      <c r="I10359">
        <v>9882</v>
      </c>
      <c r="J10359" s="134">
        <v>0.13065531650265561</v>
      </c>
    </row>
    <row r="10360" spans="3:10" x14ac:dyDescent="0.3">
      <c r="C10360">
        <v>9883</v>
      </c>
      <c r="D10360" s="40">
        <v>2.6327695849249877</v>
      </c>
      <c r="I10360">
        <v>9883</v>
      </c>
      <c r="J10360" s="134">
        <v>0.24372250104983495</v>
      </c>
    </row>
    <row r="10361" spans="3:10" x14ac:dyDescent="0.3">
      <c r="C10361">
        <v>9884</v>
      </c>
      <c r="D10361" s="40">
        <v>2.8311614700510193</v>
      </c>
      <c r="I10361">
        <v>9884</v>
      </c>
      <c r="J10361" s="134">
        <v>0.18369710387521265</v>
      </c>
    </row>
    <row r="10362" spans="3:10" x14ac:dyDescent="0.3">
      <c r="C10362">
        <v>9885</v>
      </c>
      <c r="D10362" s="40">
        <v>2.8734167612672699</v>
      </c>
      <c r="I10362">
        <v>9885</v>
      </c>
      <c r="J10362" s="134">
        <v>0.23688889422187676</v>
      </c>
    </row>
    <row r="10363" spans="3:10" x14ac:dyDescent="0.3">
      <c r="C10363">
        <v>9886</v>
      </c>
      <c r="D10363" s="40">
        <v>2.389410514276805</v>
      </c>
      <c r="I10363">
        <v>9886</v>
      </c>
      <c r="J10363" s="134">
        <v>0.19394701071617759</v>
      </c>
    </row>
    <row r="10364" spans="3:10" x14ac:dyDescent="0.3">
      <c r="C10364">
        <v>9887</v>
      </c>
      <c r="D10364" s="40">
        <v>2.1553957435764803</v>
      </c>
      <c r="I10364">
        <v>9887</v>
      </c>
      <c r="J10364" s="134">
        <v>0.16790521898627531</v>
      </c>
    </row>
    <row r="10365" spans="3:10" x14ac:dyDescent="0.3">
      <c r="C10365">
        <v>9888</v>
      </c>
      <c r="D10365" s="40">
        <v>1.9148615905707409</v>
      </c>
      <c r="I10365">
        <v>9888</v>
      </c>
      <c r="J10365" s="134">
        <v>0.27881904419520276</v>
      </c>
    </row>
    <row r="10366" spans="3:10" x14ac:dyDescent="0.3">
      <c r="C10366">
        <v>9889</v>
      </c>
      <c r="D10366" s="40">
        <v>2.5249281255853018</v>
      </c>
      <c r="I10366">
        <v>9889</v>
      </c>
      <c r="J10366" s="134">
        <v>0.24704695888857131</v>
      </c>
    </row>
    <row r="10367" spans="3:10" x14ac:dyDescent="0.3">
      <c r="C10367">
        <v>9890</v>
      </c>
      <c r="D10367" s="40">
        <v>2.7123287948105999</v>
      </c>
      <c r="I10367">
        <v>9890</v>
      </c>
      <c r="J10367" s="134">
        <v>0.37905007089197418</v>
      </c>
    </row>
    <row r="10368" spans="3:10" x14ac:dyDescent="0.3">
      <c r="C10368">
        <v>9891</v>
      </c>
      <c r="D10368" s="40">
        <v>2.267059587268653</v>
      </c>
      <c r="I10368">
        <v>9891</v>
      </c>
      <c r="J10368" s="134">
        <v>0.1109617125409994</v>
      </c>
    </row>
    <row r="10369" spans="3:10" x14ac:dyDescent="0.3">
      <c r="C10369">
        <v>9892</v>
      </c>
      <c r="D10369" s="40">
        <v>2.7334201757796941</v>
      </c>
      <c r="I10369">
        <v>9892</v>
      </c>
      <c r="J10369" s="134">
        <v>0.14885489748874359</v>
      </c>
    </row>
    <row r="10370" spans="3:10" x14ac:dyDescent="0.3">
      <c r="C10370">
        <v>9893</v>
      </c>
      <c r="D10370" s="40">
        <v>1.8609503349350174</v>
      </c>
      <c r="I10370">
        <v>9893</v>
      </c>
      <c r="J10370" s="134">
        <v>0.25855899115482361</v>
      </c>
    </row>
    <row r="10371" spans="3:10" x14ac:dyDescent="0.3">
      <c r="C10371">
        <v>9894</v>
      </c>
      <c r="D10371" s="40">
        <v>2.0781250800559423</v>
      </c>
      <c r="I10371">
        <v>9894</v>
      </c>
      <c r="J10371" s="134">
        <v>0.17403129850400911</v>
      </c>
    </row>
    <row r="10372" spans="3:10" x14ac:dyDescent="0.3">
      <c r="C10372">
        <v>9895</v>
      </c>
      <c r="D10372" s="40">
        <v>2.2698450845277027</v>
      </c>
      <c r="I10372">
        <v>9895</v>
      </c>
      <c r="J10372" s="134">
        <v>0.10989762619766985</v>
      </c>
    </row>
    <row r="10373" spans="3:10" x14ac:dyDescent="0.3">
      <c r="C10373">
        <v>9896</v>
      </c>
      <c r="D10373" s="40">
        <v>2.8365980527085046</v>
      </c>
      <c r="I10373">
        <v>9896</v>
      </c>
      <c r="J10373" s="134">
        <v>0.18747164765196556</v>
      </c>
    </row>
    <row r="10374" spans="3:10" x14ac:dyDescent="0.3">
      <c r="C10374">
        <v>9897</v>
      </c>
      <c r="D10374" s="40">
        <v>3.4829460145798827</v>
      </c>
      <c r="I10374">
        <v>9897</v>
      </c>
      <c r="J10374" s="134">
        <v>0.21350394965429942</v>
      </c>
    </row>
    <row r="10375" spans="3:10" x14ac:dyDescent="0.3">
      <c r="C10375">
        <v>9898</v>
      </c>
      <c r="D10375" s="40">
        <v>2.8361977043219326</v>
      </c>
      <c r="I10375">
        <v>9898</v>
      </c>
      <c r="J10375" s="134">
        <v>0.28303619861959928</v>
      </c>
    </row>
    <row r="10376" spans="3:10" x14ac:dyDescent="0.3">
      <c r="C10376">
        <v>9899</v>
      </c>
      <c r="D10376" s="40">
        <v>2.1654911610141037</v>
      </c>
      <c r="I10376">
        <v>9899</v>
      </c>
      <c r="J10376" s="134">
        <v>0.16607120099625283</v>
      </c>
    </row>
    <row r="10377" spans="3:10" x14ac:dyDescent="0.3">
      <c r="C10377">
        <v>9900</v>
      </c>
      <c r="D10377" s="40">
        <v>3.0137444514936798</v>
      </c>
      <c r="I10377">
        <v>9900</v>
      </c>
      <c r="J10377" s="134">
        <v>0.19198764806022317</v>
      </c>
    </row>
    <row r="10378" spans="3:10" x14ac:dyDescent="0.3">
      <c r="C10378">
        <v>9901</v>
      </c>
      <c r="D10378" s="40">
        <v>2.4033226888222243</v>
      </c>
      <c r="I10378">
        <v>9901</v>
      </c>
      <c r="J10378" s="134">
        <v>0.24771124336967598</v>
      </c>
    </row>
    <row r="10379" spans="3:10" x14ac:dyDescent="0.3">
      <c r="C10379">
        <v>9902</v>
      </c>
      <c r="D10379" s="40">
        <v>3.6188452013416201</v>
      </c>
      <c r="I10379">
        <v>9902</v>
      </c>
      <c r="J10379" s="134">
        <v>8.7713470341862498E-2</v>
      </c>
    </row>
    <row r="10380" spans="3:10" x14ac:dyDescent="0.3">
      <c r="C10380">
        <v>9903</v>
      </c>
      <c r="D10380" s="40">
        <v>2.024137234199074</v>
      </c>
      <c r="I10380">
        <v>9903</v>
      </c>
      <c r="J10380" s="134">
        <v>0.16635415907503037</v>
      </c>
    </row>
    <row r="10381" spans="3:10" x14ac:dyDescent="0.3">
      <c r="C10381">
        <v>9904</v>
      </c>
      <c r="D10381" s="40">
        <v>2.9045272346330684</v>
      </c>
      <c r="I10381">
        <v>9904</v>
      </c>
      <c r="J10381" s="134">
        <v>0.30057473166843773</v>
      </c>
    </row>
    <row r="10382" spans="3:10" x14ac:dyDescent="0.3">
      <c r="C10382">
        <v>9905</v>
      </c>
      <c r="D10382" s="40">
        <v>1.7595621790065501</v>
      </c>
      <c r="I10382">
        <v>9905</v>
      </c>
      <c r="J10382" s="134">
        <v>0.2265907465401622</v>
      </c>
    </row>
    <row r="10383" spans="3:10" x14ac:dyDescent="0.3">
      <c r="C10383">
        <v>9906</v>
      </c>
      <c r="D10383" s="40">
        <v>2.14955064149704</v>
      </c>
      <c r="I10383">
        <v>9906</v>
      </c>
      <c r="J10383" s="134">
        <v>0.25822612043841908</v>
      </c>
    </row>
    <row r="10384" spans="3:10" x14ac:dyDescent="0.3">
      <c r="C10384">
        <v>9907</v>
      </c>
      <c r="D10384" s="40">
        <v>2.4872722287959683</v>
      </c>
      <c r="I10384">
        <v>9907</v>
      </c>
      <c r="J10384" s="134">
        <v>0.24757692891711902</v>
      </c>
    </row>
    <row r="10385" spans="3:10" x14ac:dyDescent="0.3">
      <c r="C10385">
        <v>9908</v>
      </c>
      <c r="D10385" s="40">
        <v>1.9137052451240222</v>
      </c>
      <c r="I10385">
        <v>9908</v>
      </c>
      <c r="J10385" s="134">
        <v>0.18990357507780864</v>
      </c>
    </row>
    <row r="10386" spans="3:10" x14ac:dyDescent="0.3">
      <c r="C10386">
        <v>9909</v>
      </c>
      <c r="D10386" s="40">
        <v>2.4725884284932436</v>
      </c>
      <c r="I10386">
        <v>9909</v>
      </c>
      <c r="J10386" s="134">
        <v>0.32804739735811461</v>
      </c>
    </row>
    <row r="10387" spans="3:10" x14ac:dyDescent="0.3">
      <c r="C10387">
        <v>9910</v>
      </c>
      <c r="D10387" s="40">
        <v>2.8335793280995074</v>
      </c>
      <c r="I10387">
        <v>9910</v>
      </c>
      <c r="J10387" s="134">
        <v>0.18558782427974596</v>
      </c>
    </row>
    <row r="10388" spans="3:10" x14ac:dyDescent="0.3">
      <c r="C10388">
        <v>9911</v>
      </c>
      <c r="D10388" s="40">
        <v>2.9044753986977874</v>
      </c>
      <c r="I10388">
        <v>9911</v>
      </c>
      <c r="J10388" s="134">
        <v>0.28778630486305157</v>
      </c>
    </row>
    <row r="10389" spans="3:10" x14ac:dyDescent="0.3">
      <c r="C10389">
        <v>9912</v>
      </c>
      <c r="D10389" s="40">
        <v>2.4799515484738306</v>
      </c>
      <c r="I10389">
        <v>9912</v>
      </c>
      <c r="J10389" s="134">
        <v>0.15382875390947848</v>
      </c>
    </row>
    <row r="10390" spans="3:10" x14ac:dyDescent="0.3">
      <c r="C10390">
        <v>9913</v>
      </c>
      <c r="D10390" s="40">
        <v>3.4900883879621873</v>
      </c>
      <c r="I10390">
        <v>9913</v>
      </c>
      <c r="J10390" s="134">
        <v>0.18547134491872308</v>
      </c>
    </row>
    <row r="10391" spans="3:10" x14ac:dyDescent="0.3">
      <c r="C10391">
        <v>9914</v>
      </c>
      <c r="D10391" s="40">
        <v>2.3374626717045475</v>
      </c>
      <c r="I10391">
        <v>9914</v>
      </c>
      <c r="J10391" s="134">
        <v>0.19742945841523762</v>
      </c>
    </row>
    <row r="10392" spans="3:10" x14ac:dyDescent="0.3">
      <c r="C10392">
        <v>9915</v>
      </c>
      <c r="D10392" s="40">
        <v>3.1265659018160292</v>
      </c>
      <c r="I10392">
        <v>9915</v>
      </c>
      <c r="J10392" s="134">
        <v>0.28742281340961329</v>
      </c>
    </row>
    <row r="10393" spans="3:10" x14ac:dyDescent="0.3">
      <c r="C10393">
        <v>9916</v>
      </c>
      <c r="D10393" s="40">
        <v>3.1946392802966299</v>
      </c>
      <c r="I10393">
        <v>9916</v>
      </c>
      <c r="J10393" s="134">
        <v>0.32797283183095471</v>
      </c>
    </row>
    <row r="10394" spans="3:10" x14ac:dyDescent="0.3">
      <c r="C10394">
        <v>9917</v>
      </c>
      <c r="D10394" s="40">
        <v>1.9053102595812199</v>
      </c>
      <c r="I10394">
        <v>9917</v>
      </c>
      <c r="J10394" s="134">
        <v>0.21894717291678156</v>
      </c>
    </row>
    <row r="10395" spans="3:10" x14ac:dyDescent="0.3">
      <c r="C10395">
        <v>9918</v>
      </c>
      <c r="D10395" s="40">
        <v>3.25509128446134</v>
      </c>
      <c r="I10395">
        <v>9918</v>
      </c>
      <c r="J10395" s="134">
        <v>0.29731628804287769</v>
      </c>
    </row>
    <row r="10396" spans="3:10" x14ac:dyDescent="0.3">
      <c r="C10396">
        <v>9919</v>
      </c>
      <c r="D10396" s="40">
        <v>2.545214384689154</v>
      </c>
      <c r="I10396">
        <v>9919</v>
      </c>
      <c r="J10396" s="134">
        <v>0.21244617404426269</v>
      </c>
    </row>
    <row r="10397" spans="3:10" x14ac:dyDescent="0.3">
      <c r="C10397">
        <v>9920</v>
      </c>
      <c r="D10397" s="40">
        <v>2.9343797292479339</v>
      </c>
      <c r="I10397">
        <v>9920</v>
      </c>
      <c r="J10397" s="134">
        <v>0.14244201755471364</v>
      </c>
    </row>
    <row r="10398" spans="3:10" x14ac:dyDescent="0.3">
      <c r="C10398">
        <v>9921</v>
      </c>
      <c r="D10398" s="40">
        <v>2.2422309483534555</v>
      </c>
      <c r="I10398">
        <v>9921</v>
      </c>
      <c r="J10398" s="134">
        <v>0.29393510334802553</v>
      </c>
    </row>
    <row r="10399" spans="3:10" x14ac:dyDescent="0.3">
      <c r="C10399">
        <v>9922</v>
      </c>
      <c r="D10399" s="40">
        <v>2.8461431386926925</v>
      </c>
      <c r="I10399">
        <v>9922</v>
      </c>
      <c r="J10399" s="134">
        <v>0.30703325343501553</v>
      </c>
    </row>
    <row r="10400" spans="3:10" x14ac:dyDescent="0.3">
      <c r="C10400">
        <v>9923</v>
      </c>
      <c r="D10400" s="40">
        <v>1.6306885471056414</v>
      </c>
      <c r="I10400">
        <v>9923</v>
      </c>
      <c r="J10400" s="134">
        <v>0.12229162999679288</v>
      </c>
    </row>
    <row r="10401" spans="3:10" x14ac:dyDescent="0.3">
      <c r="C10401">
        <v>9924</v>
      </c>
      <c r="D10401" s="40">
        <v>2.8468144721413866</v>
      </c>
      <c r="I10401">
        <v>9924</v>
      </c>
      <c r="J10401" s="134">
        <v>0.32056208679599019</v>
      </c>
    </row>
    <row r="10402" spans="3:10" x14ac:dyDescent="0.3">
      <c r="C10402">
        <v>9925</v>
      </c>
      <c r="D10402" s="40">
        <v>3.239615715883378</v>
      </c>
      <c r="I10402">
        <v>9925</v>
      </c>
      <c r="J10402" s="134">
        <v>0.21912910985542622</v>
      </c>
    </row>
    <row r="10403" spans="3:10" x14ac:dyDescent="0.3">
      <c r="C10403">
        <v>9926</v>
      </c>
      <c r="D10403" s="40">
        <v>2.8114546413916623</v>
      </c>
      <c r="I10403">
        <v>9926</v>
      </c>
      <c r="J10403" s="134">
        <v>0.32267060028698569</v>
      </c>
    </row>
    <row r="10404" spans="3:10" x14ac:dyDescent="0.3">
      <c r="C10404">
        <v>9927</v>
      </c>
      <c r="D10404" s="40">
        <v>3.129955914974512</v>
      </c>
      <c r="I10404">
        <v>9927</v>
      </c>
      <c r="J10404" s="134">
        <v>0.31036735979754493</v>
      </c>
    </row>
    <row r="10405" spans="3:10" x14ac:dyDescent="0.3">
      <c r="C10405">
        <v>9928</v>
      </c>
      <c r="D10405" s="40">
        <v>2.161711668758505</v>
      </c>
      <c r="I10405">
        <v>9928</v>
      </c>
      <c r="J10405" s="134">
        <v>0.21104992878432771</v>
      </c>
    </row>
    <row r="10406" spans="3:10" x14ac:dyDescent="0.3">
      <c r="C10406">
        <v>9929</v>
      </c>
      <c r="D10406" s="40">
        <v>2.8822586086564912</v>
      </c>
      <c r="I10406">
        <v>9929</v>
      </c>
      <c r="J10406" s="134">
        <v>0.23661225265153951</v>
      </c>
    </row>
    <row r="10407" spans="3:10" x14ac:dyDescent="0.3">
      <c r="C10407">
        <v>9930</v>
      </c>
      <c r="D10407" s="40">
        <v>2.6999511224060662</v>
      </c>
      <c r="I10407">
        <v>9930</v>
      </c>
      <c r="J10407" s="134">
        <v>0.39584529687444014</v>
      </c>
    </row>
    <row r="10408" spans="3:10" x14ac:dyDescent="0.3">
      <c r="C10408">
        <v>9931</v>
      </c>
      <c r="D10408" s="40">
        <v>1.9696951191884575</v>
      </c>
      <c r="I10408">
        <v>9931</v>
      </c>
      <c r="J10408" s="134">
        <v>0.23181822591612233</v>
      </c>
    </row>
    <row r="10409" spans="3:10" x14ac:dyDescent="0.3">
      <c r="C10409">
        <v>9932</v>
      </c>
      <c r="D10409" s="40">
        <v>2.4443466766612554</v>
      </c>
      <c r="I10409">
        <v>9932</v>
      </c>
      <c r="J10409" s="134">
        <v>0.13989587498646072</v>
      </c>
    </row>
    <row r="10410" spans="3:10" x14ac:dyDescent="0.3">
      <c r="C10410">
        <v>9933</v>
      </c>
      <c r="D10410" s="40">
        <v>3.685099823141146</v>
      </c>
      <c r="I10410">
        <v>9933</v>
      </c>
      <c r="J10410" s="134">
        <v>0.15205241946164327</v>
      </c>
    </row>
    <row r="10411" spans="3:10" x14ac:dyDescent="0.3">
      <c r="C10411">
        <v>9934</v>
      </c>
      <c r="D10411" s="40">
        <v>2.027965089517751</v>
      </c>
      <c r="I10411">
        <v>9934</v>
      </c>
      <c r="J10411" s="134">
        <v>0.31608002116730161</v>
      </c>
    </row>
    <row r="10412" spans="3:10" x14ac:dyDescent="0.3">
      <c r="C10412">
        <v>9935</v>
      </c>
      <c r="D10412" s="40">
        <v>3.2819722242048726</v>
      </c>
      <c r="I10412">
        <v>9935</v>
      </c>
      <c r="J10412" s="134">
        <v>0.23472497800579051</v>
      </c>
    </row>
    <row r="10413" spans="3:10" x14ac:dyDescent="0.3">
      <c r="C10413">
        <v>9936</v>
      </c>
      <c r="D10413" s="40">
        <v>3.1968912059117125</v>
      </c>
      <c r="I10413">
        <v>9936</v>
      </c>
      <c r="J10413" s="134">
        <v>0.26098044852588997</v>
      </c>
    </row>
    <row r="10414" spans="3:10" x14ac:dyDescent="0.3">
      <c r="C10414">
        <v>9937</v>
      </c>
      <c r="D10414" s="40">
        <v>3.1436985204987904</v>
      </c>
      <c r="I10414">
        <v>9937</v>
      </c>
      <c r="J10414" s="134">
        <v>0.24900057818131338</v>
      </c>
    </row>
    <row r="10415" spans="3:10" x14ac:dyDescent="0.3">
      <c r="C10415">
        <v>9938</v>
      </c>
      <c r="D10415" s="40">
        <v>2.6791522114010351</v>
      </c>
      <c r="I10415">
        <v>9938</v>
      </c>
      <c r="J10415" s="134">
        <v>0.34023317163809041</v>
      </c>
    </row>
    <row r="10416" spans="3:10" x14ac:dyDescent="0.3">
      <c r="C10416">
        <v>9939</v>
      </c>
      <c r="D10416" s="40">
        <v>2.0646469019598741</v>
      </c>
      <c r="I10416">
        <v>9939</v>
      </c>
      <c r="J10416" s="134">
        <v>0.19243864337461392</v>
      </c>
    </row>
    <row r="10417" spans="3:10" x14ac:dyDescent="0.3">
      <c r="C10417">
        <v>9940</v>
      </c>
      <c r="D10417" s="40">
        <v>1.860634304921384</v>
      </c>
      <c r="I10417">
        <v>9940</v>
      </c>
      <c r="J10417" s="134">
        <v>0.33459720164987772</v>
      </c>
    </row>
    <row r="10418" spans="3:10" x14ac:dyDescent="0.3">
      <c r="C10418">
        <v>9941</v>
      </c>
      <c r="D10418" s="40">
        <v>1.5629159176277314</v>
      </c>
      <c r="I10418">
        <v>9941</v>
      </c>
      <c r="J10418" s="134">
        <v>0.1575300676811322</v>
      </c>
    </row>
    <row r="10419" spans="3:10" x14ac:dyDescent="0.3">
      <c r="C10419">
        <v>9942</v>
      </c>
      <c r="D10419" s="40">
        <v>2.3629711607638608</v>
      </c>
      <c r="I10419">
        <v>9942</v>
      </c>
      <c r="J10419" s="134">
        <v>0.26716558718754846</v>
      </c>
    </row>
    <row r="10420" spans="3:10" x14ac:dyDescent="0.3">
      <c r="C10420">
        <v>9943</v>
      </c>
      <c r="D10420" s="40">
        <v>2.9262021987560085</v>
      </c>
      <c r="I10420">
        <v>9943</v>
      </c>
      <c r="J10420" s="134">
        <v>0.28082127065243223</v>
      </c>
    </row>
    <row r="10421" spans="3:10" x14ac:dyDescent="0.3">
      <c r="C10421">
        <v>9944</v>
      </c>
      <c r="D10421" s="40">
        <v>2.4818697735138224</v>
      </c>
      <c r="I10421">
        <v>9944</v>
      </c>
      <c r="J10421" s="134">
        <v>0.27342454682684969</v>
      </c>
    </row>
    <row r="10422" spans="3:10" x14ac:dyDescent="0.3">
      <c r="C10422">
        <v>9945</v>
      </c>
      <c r="D10422" s="40">
        <v>1.7296349487072518</v>
      </c>
      <c r="I10422">
        <v>9945</v>
      </c>
      <c r="J10422" s="134">
        <v>0.2523923286702392</v>
      </c>
    </row>
    <row r="10423" spans="3:10" x14ac:dyDescent="0.3">
      <c r="C10423">
        <v>9946</v>
      </c>
      <c r="D10423" s="40">
        <v>1.5003160403612905</v>
      </c>
      <c r="I10423">
        <v>9946</v>
      </c>
      <c r="J10423" s="134">
        <v>0.21080355382390747</v>
      </c>
    </row>
    <row r="10424" spans="3:10" x14ac:dyDescent="0.3">
      <c r="C10424">
        <v>9947</v>
      </c>
      <c r="D10424" s="40">
        <v>2.7810274281190468</v>
      </c>
      <c r="I10424">
        <v>9947</v>
      </c>
      <c r="J10424" s="134">
        <v>0.25392529645557382</v>
      </c>
    </row>
    <row r="10425" spans="3:10" x14ac:dyDescent="0.3">
      <c r="C10425">
        <v>9948</v>
      </c>
      <c r="D10425" s="40">
        <v>2.1357393423612812</v>
      </c>
      <c r="I10425">
        <v>9948</v>
      </c>
      <c r="J10425" s="134">
        <v>0.11450347337136768</v>
      </c>
    </row>
    <row r="10426" spans="3:10" x14ac:dyDescent="0.3">
      <c r="C10426">
        <v>9949</v>
      </c>
      <c r="D10426" s="40">
        <v>2.5250129915447546</v>
      </c>
      <c r="I10426">
        <v>9949</v>
      </c>
      <c r="J10426" s="134">
        <v>0.22693094204589448</v>
      </c>
    </row>
    <row r="10427" spans="3:10" x14ac:dyDescent="0.3">
      <c r="C10427">
        <v>9950</v>
      </c>
      <c r="D10427" s="40">
        <v>1.723454297140409</v>
      </c>
      <c r="I10427">
        <v>9950</v>
      </c>
      <c r="J10427" s="134">
        <v>0.1090894595475389</v>
      </c>
    </row>
    <row r="10428" spans="3:10" x14ac:dyDescent="0.3">
      <c r="C10428">
        <v>9951</v>
      </c>
      <c r="D10428" s="40">
        <v>2.2383324651741945</v>
      </c>
      <c r="I10428">
        <v>9951</v>
      </c>
      <c r="J10428" s="134">
        <v>0.33818200886749916</v>
      </c>
    </row>
    <row r="10429" spans="3:10" x14ac:dyDescent="0.3">
      <c r="C10429">
        <v>9952</v>
      </c>
      <c r="D10429" s="40">
        <v>3.1554848763977277</v>
      </c>
      <c r="I10429">
        <v>9952</v>
      </c>
      <c r="J10429" s="134">
        <v>0.29292301985158464</v>
      </c>
    </row>
    <row r="10430" spans="3:10" x14ac:dyDescent="0.3">
      <c r="C10430">
        <v>9953</v>
      </c>
      <c r="D10430" s="40">
        <v>2.0762382673650066</v>
      </c>
      <c r="I10430">
        <v>9953</v>
      </c>
      <c r="J10430" s="134">
        <v>0.36308656330812616</v>
      </c>
    </row>
    <row r="10431" spans="3:10" x14ac:dyDescent="0.3">
      <c r="C10431">
        <v>9954</v>
      </c>
      <c r="D10431" s="40">
        <v>2.0250099326129773</v>
      </c>
      <c r="I10431">
        <v>9954</v>
      </c>
      <c r="J10431" s="134">
        <v>0.27974500833967109</v>
      </c>
    </row>
    <row r="10432" spans="3:10" x14ac:dyDescent="0.3">
      <c r="C10432">
        <v>9955</v>
      </c>
      <c r="D10432" s="40">
        <v>1.8279011441883359</v>
      </c>
      <c r="I10432">
        <v>9955</v>
      </c>
      <c r="J10432" s="134">
        <v>0.22500981280118926</v>
      </c>
    </row>
    <row r="10433" spans="3:10" x14ac:dyDescent="0.3">
      <c r="C10433">
        <v>9956</v>
      </c>
      <c r="D10433" s="40">
        <v>2.1748547074871092</v>
      </c>
      <c r="I10433">
        <v>9956</v>
      </c>
      <c r="J10433" s="134">
        <v>0.28237241502434296</v>
      </c>
    </row>
    <row r="10434" spans="3:10" x14ac:dyDescent="0.3">
      <c r="C10434">
        <v>9957</v>
      </c>
      <c r="D10434" s="40">
        <v>2.8065790796500063</v>
      </c>
      <c r="I10434">
        <v>9957</v>
      </c>
      <c r="J10434" s="134">
        <v>0.23263221486084107</v>
      </c>
    </row>
    <row r="10435" spans="3:10" x14ac:dyDescent="0.3">
      <c r="C10435">
        <v>9958</v>
      </c>
      <c r="D10435" s="40">
        <v>2.567502034013442</v>
      </c>
      <c r="I10435">
        <v>9958</v>
      </c>
      <c r="J10435" s="134">
        <v>0.11404391711047546</v>
      </c>
    </row>
    <row r="10436" spans="3:10" x14ac:dyDescent="0.3">
      <c r="C10436">
        <v>9959</v>
      </c>
      <c r="D10436" s="40">
        <v>2.4903137872702388</v>
      </c>
      <c r="I10436">
        <v>9959</v>
      </c>
      <c r="J10436" s="134">
        <v>0.27082365593028324</v>
      </c>
    </row>
    <row r="10437" spans="3:10" x14ac:dyDescent="0.3">
      <c r="C10437">
        <v>9960</v>
      </c>
      <c r="D10437" s="40">
        <v>2.1813243047970294</v>
      </c>
      <c r="I10437">
        <v>9960</v>
      </c>
      <c r="J10437" s="134">
        <v>0.25502238023865353</v>
      </c>
    </row>
    <row r="10438" spans="3:10" x14ac:dyDescent="0.3">
      <c r="C10438">
        <v>9961</v>
      </c>
      <c r="D10438" s="40">
        <v>2.3632447643416472</v>
      </c>
      <c r="I10438">
        <v>9961</v>
      </c>
      <c r="J10438" s="134">
        <v>9.9665962669913455E-2</v>
      </c>
    </row>
    <row r="10439" spans="3:10" x14ac:dyDescent="0.3">
      <c r="C10439">
        <v>9962</v>
      </c>
      <c r="D10439" s="40">
        <v>2.4329103490761201</v>
      </c>
      <c r="I10439">
        <v>9962</v>
      </c>
      <c r="J10439" s="134">
        <v>0.20003232470325782</v>
      </c>
    </row>
    <row r="10440" spans="3:10" x14ac:dyDescent="0.3">
      <c r="C10440">
        <v>9963</v>
      </c>
      <c r="D10440" s="40">
        <v>2.9179461968295506</v>
      </c>
      <c r="I10440">
        <v>9963</v>
      </c>
      <c r="J10440" s="134">
        <v>0.25001244688953728</v>
      </c>
    </row>
    <row r="10441" spans="3:10" x14ac:dyDescent="0.3">
      <c r="C10441">
        <v>9964</v>
      </c>
      <c r="D10441" s="40">
        <v>2.5240323910835718</v>
      </c>
      <c r="I10441">
        <v>9964</v>
      </c>
      <c r="J10441" s="134">
        <v>0.22303675768356146</v>
      </c>
    </row>
    <row r="10442" spans="3:10" x14ac:dyDescent="0.3">
      <c r="C10442">
        <v>9965</v>
      </c>
      <c r="D10442" s="40">
        <v>3.0951250722627561</v>
      </c>
      <c r="I10442">
        <v>9965</v>
      </c>
      <c r="J10442" s="134">
        <v>0.35267910540682945</v>
      </c>
    </row>
    <row r="10443" spans="3:10" x14ac:dyDescent="0.3">
      <c r="C10443">
        <v>9966</v>
      </c>
      <c r="D10443" s="40">
        <v>2.564885708511059</v>
      </c>
      <c r="I10443">
        <v>9966</v>
      </c>
      <c r="J10443" s="134">
        <v>0.28166829902900981</v>
      </c>
    </row>
    <row r="10444" spans="3:10" x14ac:dyDescent="0.3">
      <c r="C10444">
        <v>9967</v>
      </c>
      <c r="D10444" s="40">
        <v>2.9833139396927173</v>
      </c>
      <c r="I10444">
        <v>9967</v>
      </c>
      <c r="J10444" s="134">
        <v>0.20688756932929508</v>
      </c>
    </row>
    <row r="10445" spans="3:10" x14ac:dyDescent="0.3">
      <c r="C10445">
        <v>9968</v>
      </c>
      <c r="D10445" s="40">
        <v>2.9459590270082399</v>
      </c>
      <c r="I10445">
        <v>9968</v>
      </c>
      <c r="J10445" s="134">
        <v>0.24989429675027464</v>
      </c>
    </row>
    <row r="10446" spans="3:10" x14ac:dyDescent="0.3">
      <c r="C10446">
        <v>9969</v>
      </c>
      <c r="D10446" s="40">
        <v>2.9660944787571615</v>
      </c>
      <c r="I10446">
        <v>9969</v>
      </c>
      <c r="J10446" s="134">
        <v>0.23563934779623574</v>
      </c>
    </row>
    <row r="10447" spans="3:10" x14ac:dyDescent="0.3">
      <c r="C10447">
        <v>9970</v>
      </c>
      <c r="D10447" s="40">
        <v>2.1583914803695707</v>
      </c>
      <c r="I10447">
        <v>9970</v>
      </c>
      <c r="J10447" s="134">
        <v>0.33616938693474063</v>
      </c>
    </row>
    <row r="10448" spans="3:10" x14ac:dyDescent="0.3">
      <c r="C10448">
        <v>9971</v>
      </c>
      <c r="D10448" s="40">
        <v>2.475942237830179</v>
      </c>
      <c r="I10448">
        <v>9971</v>
      </c>
      <c r="J10448" s="134">
        <v>0.26613737108361413</v>
      </c>
    </row>
    <row r="10449" spans="3:10" x14ac:dyDescent="0.3">
      <c r="C10449">
        <v>9972</v>
      </c>
      <c r="D10449" s="40">
        <v>2.390401605315069</v>
      </c>
      <c r="I10449">
        <v>9972</v>
      </c>
      <c r="J10449" s="134">
        <v>0.16490578202881667</v>
      </c>
    </row>
    <row r="10450" spans="3:10" x14ac:dyDescent="0.3">
      <c r="C10450">
        <v>9973</v>
      </c>
      <c r="D10450" s="40">
        <v>2.6670445693297209</v>
      </c>
      <c r="I10450">
        <v>9973</v>
      </c>
      <c r="J10450" s="134">
        <v>0.26155919700527841</v>
      </c>
    </row>
    <row r="10451" spans="3:10" x14ac:dyDescent="0.3">
      <c r="C10451">
        <v>9974</v>
      </c>
      <c r="D10451" s="40">
        <v>2.4284225615567614</v>
      </c>
      <c r="I10451">
        <v>9974</v>
      </c>
      <c r="J10451" s="134">
        <v>5.8930401678366273E-2</v>
      </c>
    </row>
    <row r="10452" spans="3:10" x14ac:dyDescent="0.3">
      <c r="C10452">
        <v>9975</v>
      </c>
      <c r="D10452" s="40">
        <v>2.2469756081220602</v>
      </c>
      <c r="I10452">
        <v>9975</v>
      </c>
      <c r="J10452" s="134">
        <v>0.11443179769254219</v>
      </c>
    </row>
    <row r="10453" spans="3:10" x14ac:dyDescent="0.3">
      <c r="C10453">
        <v>9976</v>
      </c>
      <c r="D10453" s="40">
        <v>3.0802949153924764</v>
      </c>
      <c r="I10453">
        <v>9976</v>
      </c>
      <c r="J10453" s="134">
        <v>0.29613941959941603</v>
      </c>
    </row>
    <row r="10454" spans="3:10" x14ac:dyDescent="0.3">
      <c r="C10454">
        <v>9977</v>
      </c>
      <c r="D10454" s="40">
        <v>3.3048166112780968</v>
      </c>
      <c r="I10454">
        <v>9977</v>
      </c>
      <c r="J10454" s="134">
        <v>0.25270088779665945</v>
      </c>
    </row>
    <row r="10455" spans="3:10" x14ac:dyDescent="0.3">
      <c r="C10455">
        <v>9978</v>
      </c>
      <c r="D10455" s="40">
        <v>2.901513869593753</v>
      </c>
      <c r="I10455">
        <v>9978</v>
      </c>
      <c r="J10455" s="134">
        <v>0.24022485005190219</v>
      </c>
    </row>
    <row r="10456" spans="3:10" x14ac:dyDescent="0.3">
      <c r="C10456">
        <v>9979</v>
      </c>
      <c r="D10456" s="40">
        <v>1.7794051369665944</v>
      </c>
      <c r="I10456">
        <v>9979</v>
      </c>
      <c r="J10456" s="134">
        <v>0.29615111556424178</v>
      </c>
    </row>
    <row r="10457" spans="3:10" x14ac:dyDescent="0.3">
      <c r="C10457">
        <v>9980</v>
      </c>
      <c r="D10457" s="40">
        <v>2.6762238709876596</v>
      </c>
      <c r="I10457">
        <v>9980</v>
      </c>
      <c r="J10457" s="134">
        <v>0.28532416212984613</v>
      </c>
    </row>
    <row r="10458" spans="3:10" x14ac:dyDescent="0.3">
      <c r="C10458">
        <v>9981</v>
      </c>
      <c r="D10458" s="40">
        <v>2.9906303045693559</v>
      </c>
      <c r="I10458">
        <v>9981</v>
      </c>
      <c r="J10458" s="134">
        <v>0.10181744826574479</v>
      </c>
    </row>
    <row r="10459" spans="3:10" x14ac:dyDescent="0.3">
      <c r="C10459">
        <v>9982</v>
      </c>
      <c r="D10459" s="40">
        <v>2.1469650237004467</v>
      </c>
      <c r="I10459">
        <v>9982</v>
      </c>
      <c r="J10459" s="134">
        <v>0.1537694205521678</v>
      </c>
    </row>
    <row r="10460" spans="3:10" x14ac:dyDescent="0.3">
      <c r="C10460">
        <v>9983</v>
      </c>
      <c r="D10460" s="40">
        <v>2.4914146629777933</v>
      </c>
      <c r="I10460">
        <v>9983</v>
      </c>
      <c r="J10460" s="134">
        <v>0.10153369410872681</v>
      </c>
    </row>
    <row r="10461" spans="3:10" x14ac:dyDescent="0.3">
      <c r="C10461">
        <v>9984</v>
      </c>
      <c r="D10461" s="40">
        <v>3.3560804955940311</v>
      </c>
      <c r="I10461">
        <v>9984</v>
      </c>
      <c r="J10461" s="134">
        <v>0.14348952016867011</v>
      </c>
    </row>
    <row r="10462" spans="3:10" x14ac:dyDescent="0.3">
      <c r="C10462">
        <v>9985</v>
      </c>
      <c r="D10462" s="40">
        <v>2.6697056269458868</v>
      </c>
      <c r="I10462">
        <v>9985</v>
      </c>
      <c r="J10462" s="134">
        <v>0.18395540817922962</v>
      </c>
    </row>
    <row r="10463" spans="3:10" x14ac:dyDescent="0.3">
      <c r="C10463">
        <v>9986</v>
      </c>
      <c r="D10463" s="40">
        <v>2.5197890930569393</v>
      </c>
      <c r="I10463">
        <v>9986</v>
      </c>
      <c r="J10463" s="134">
        <v>0.21845231010318633</v>
      </c>
    </row>
    <row r="10464" spans="3:10" x14ac:dyDescent="0.3">
      <c r="C10464">
        <v>9987</v>
      </c>
      <c r="D10464" s="40">
        <v>2.4402671000949683</v>
      </c>
      <c r="I10464">
        <v>9987</v>
      </c>
      <c r="J10464" s="134">
        <v>0.24225957516515018</v>
      </c>
    </row>
    <row r="10465" spans="3:10" x14ac:dyDescent="0.3">
      <c r="C10465">
        <v>9988</v>
      </c>
      <c r="D10465" s="40">
        <v>2.1540206303331511</v>
      </c>
      <c r="I10465">
        <v>9988</v>
      </c>
      <c r="J10465" s="134">
        <v>0.2519810271572811</v>
      </c>
    </row>
    <row r="10466" spans="3:10" x14ac:dyDescent="0.3">
      <c r="C10466">
        <v>9989</v>
      </c>
      <c r="D10466" s="40">
        <v>2.8186353167112665</v>
      </c>
      <c r="I10466">
        <v>9989</v>
      </c>
      <c r="J10466" s="134">
        <v>0.2627487381904472</v>
      </c>
    </row>
    <row r="10467" spans="3:10" x14ac:dyDescent="0.3">
      <c r="C10467">
        <v>9990</v>
      </c>
      <c r="D10467" s="40">
        <v>2.2390276354647649</v>
      </c>
      <c r="I10467">
        <v>9990</v>
      </c>
      <c r="J10467" s="134">
        <v>0.19545744831480238</v>
      </c>
    </row>
    <row r="10468" spans="3:10" x14ac:dyDescent="0.3">
      <c r="C10468">
        <v>9991</v>
      </c>
      <c r="D10468" s="40">
        <v>2.2785391294648352</v>
      </c>
      <c r="I10468">
        <v>9991</v>
      </c>
      <c r="J10468" s="134">
        <v>0.26976831214061647</v>
      </c>
    </row>
    <row r="10469" spans="3:10" x14ac:dyDescent="0.3">
      <c r="C10469">
        <v>9992</v>
      </c>
      <c r="D10469" s="40">
        <v>2.3952240193485759</v>
      </c>
      <c r="I10469">
        <v>9992</v>
      </c>
      <c r="J10469" s="134">
        <v>0.23077858371060089</v>
      </c>
    </row>
    <row r="10470" spans="3:10" x14ac:dyDescent="0.3">
      <c r="C10470">
        <v>9993</v>
      </c>
      <c r="D10470" s="40">
        <v>3.0090394856932274</v>
      </c>
      <c r="I10470">
        <v>9993</v>
      </c>
      <c r="J10470" s="134">
        <v>0.25006176541900649</v>
      </c>
    </row>
    <row r="10471" spans="3:10" x14ac:dyDescent="0.3">
      <c r="C10471">
        <v>9994</v>
      </c>
      <c r="D10471" s="40">
        <v>1.5182524633630283</v>
      </c>
      <c r="I10471">
        <v>9994</v>
      </c>
      <c r="J10471" s="134">
        <v>0.19754544091259296</v>
      </c>
    </row>
    <row r="10472" spans="3:10" x14ac:dyDescent="0.3">
      <c r="C10472">
        <v>9995</v>
      </c>
      <c r="D10472" s="40">
        <v>2.24272489924186</v>
      </c>
      <c r="I10472">
        <v>9995</v>
      </c>
      <c r="J10472" s="134">
        <v>0.22264349986627296</v>
      </c>
    </row>
    <row r="10473" spans="3:10" x14ac:dyDescent="0.3">
      <c r="C10473">
        <v>9996</v>
      </c>
      <c r="D10473" s="40">
        <v>3.1366534058409785</v>
      </c>
      <c r="I10473">
        <v>9996</v>
      </c>
      <c r="J10473" s="134">
        <v>0.18184078841663198</v>
      </c>
    </row>
    <row r="10474" spans="3:10" x14ac:dyDescent="0.3">
      <c r="C10474">
        <v>9997</v>
      </c>
      <c r="D10474" s="40">
        <v>2.7625153724291875</v>
      </c>
      <c r="I10474">
        <v>9997</v>
      </c>
      <c r="J10474" s="134">
        <v>0.32006312230812783</v>
      </c>
    </row>
    <row r="10475" spans="3:10" x14ac:dyDescent="0.3">
      <c r="C10475">
        <v>9998</v>
      </c>
      <c r="D10475" s="40">
        <v>3.045221245710632</v>
      </c>
      <c r="I10475">
        <v>9998</v>
      </c>
      <c r="J10475" s="134">
        <v>0.33133342914470298</v>
      </c>
    </row>
    <row r="10476" spans="3:10" x14ac:dyDescent="0.3">
      <c r="C10476">
        <v>9999</v>
      </c>
      <c r="D10476" s="40">
        <v>2.8325890986053905</v>
      </c>
      <c r="I10476">
        <v>9999</v>
      </c>
      <c r="J10476" s="134">
        <v>0.26209556269122136</v>
      </c>
    </row>
    <row r="10477" spans="3:10" x14ac:dyDescent="0.3">
      <c r="C10477">
        <v>10000</v>
      </c>
      <c r="D10477" s="40">
        <v>2.8794478537153898</v>
      </c>
      <c r="I10477">
        <v>10000</v>
      </c>
      <c r="J10477" s="134">
        <v>0.2857353889980585</v>
      </c>
    </row>
  </sheetData>
  <mergeCells count="1">
    <mergeCell ref="C469:H4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Input page</vt:lpstr>
      <vt:lpstr>Sensitivity and scenario analy</vt:lpstr>
      <vt:lpstr>Summary Output</vt:lpstr>
      <vt:lpstr>Assumptions</vt:lpstr>
      <vt:lpstr>Annual Sales</vt:lpstr>
      <vt:lpstr>Annual Expenses</vt:lpstr>
      <vt:lpstr>Tax Schedule</vt:lpstr>
      <vt:lpstr>Income Statement</vt:lpstr>
      <vt:lpstr>Cash Flow Statement</vt:lpstr>
      <vt:lpstr>Balance Sheet</vt:lpstr>
      <vt:lpstr>Imp Fin Parameters</vt:lpstr>
      <vt:lpstr>Notes</vt:lpstr>
      <vt:lpstr>Scenario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a4a7c809-61ef-4a0a-9e50-61f83bc0bc08</vt:lpwstr>
  </property>
</Properties>
</file>